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resa.Deda\Desktop\"/>
    </mc:Choice>
  </mc:AlternateContent>
  <bookViews>
    <workbookView xWindow="0" yWindow="0" windowWidth="28800" windowHeight="14235"/>
  </bookViews>
  <sheets>
    <sheet name="Lista e lejeve të lëshuara për " sheetId="1" r:id="rId1"/>
  </sheets>
  <definedNames>
    <definedName name="_xlnm._FilterDatabase" localSheetId="0" hidden="1">'Lista e lejeve të lëshuara për '!$B$6:$L$118</definedName>
  </definedNames>
  <calcPr calcId="152511"/>
  <fileRecoveryPr repairLoad="1"/>
</workbook>
</file>

<file path=xl/calcChain.xml><?xml version="1.0" encoding="utf-8"?>
<calcChain xmlns="http://schemas.openxmlformats.org/spreadsheetml/2006/main">
  <c r="H120" i="1" l="1"/>
  <c r="G120" i="1"/>
  <c r="L118" i="1"/>
  <c r="K118" i="1"/>
  <c r="L117" i="1"/>
  <c r="K117" i="1"/>
  <c r="L116" i="1"/>
  <c r="K116" i="1"/>
  <c r="L115" i="1"/>
  <c r="K115" i="1"/>
  <c r="L114" i="1"/>
  <c r="K114" i="1"/>
  <c r="L113" i="1"/>
  <c r="K113" i="1"/>
  <c r="L112" i="1"/>
  <c r="K112" i="1"/>
  <c r="L111" i="1"/>
  <c r="K111" i="1"/>
  <c r="L110" i="1"/>
  <c r="K110" i="1"/>
  <c r="L109" i="1"/>
  <c r="K109" i="1"/>
  <c r="L108" i="1"/>
  <c r="K108" i="1"/>
  <c r="L107" i="1"/>
  <c r="K107" i="1"/>
  <c r="L106" i="1"/>
  <c r="K106" i="1"/>
  <c r="L105" i="1"/>
  <c r="K105" i="1"/>
  <c r="L104" i="1"/>
  <c r="K104" i="1"/>
  <c r="L103" i="1"/>
  <c r="K103" i="1"/>
  <c r="K102" i="1"/>
  <c r="L101" i="1"/>
  <c r="K101" i="1"/>
  <c r="L100" i="1"/>
  <c r="K100" i="1"/>
  <c r="L99" i="1"/>
  <c r="K99" i="1"/>
  <c r="L98" i="1"/>
  <c r="K98" i="1"/>
  <c r="L97" i="1"/>
  <c r="K97" i="1"/>
  <c r="L96" i="1"/>
  <c r="K96" i="1"/>
  <c r="L95" i="1"/>
  <c r="K95" i="1"/>
  <c r="L94" i="1"/>
  <c r="K94" i="1"/>
  <c r="L93" i="1"/>
  <c r="K93" i="1"/>
  <c r="L92" i="1"/>
  <c r="K92" i="1"/>
  <c r="L91" i="1"/>
  <c r="K91" i="1"/>
  <c r="K90" i="1"/>
  <c r="L89" i="1"/>
  <c r="K89" i="1"/>
  <c r="L88" i="1"/>
  <c r="K88" i="1"/>
  <c r="L87" i="1"/>
  <c r="K87" i="1"/>
  <c r="L86" i="1"/>
  <c r="K86" i="1"/>
  <c r="L85" i="1"/>
  <c r="K85" i="1"/>
  <c r="L84" i="1"/>
  <c r="K84" i="1"/>
  <c r="L83" i="1"/>
  <c r="K83" i="1"/>
  <c r="L82" i="1"/>
  <c r="K82" i="1"/>
  <c r="L81" i="1"/>
  <c r="K81" i="1"/>
  <c r="L80" i="1"/>
  <c r="K80" i="1"/>
  <c r="L79" i="1"/>
  <c r="K79" i="1"/>
  <c r="L78" i="1"/>
  <c r="K78" i="1"/>
  <c r="L77" i="1"/>
  <c r="K77" i="1"/>
  <c r="L76" i="1"/>
  <c r="K76" i="1"/>
  <c r="L75" i="1"/>
  <c r="K75" i="1"/>
  <c r="L74" i="1"/>
  <c r="K74" i="1"/>
  <c r="L73" i="1"/>
  <c r="K73" i="1"/>
  <c r="L72" i="1"/>
  <c r="K72" i="1"/>
  <c r="L71" i="1"/>
  <c r="K71" i="1"/>
  <c r="L70" i="1"/>
  <c r="K70" i="1"/>
  <c r="L69" i="1"/>
  <c r="K69" i="1"/>
  <c r="L68" i="1"/>
  <c r="K68" i="1"/>
  <c r="L67" i="1"/>
  <c r="K67" i="1"/>
  <c r="L66" i="1"/>
  <c r="K66" i="1"/>
  <c r="L65" i="1"/>
  <c r="K65" i="1"/>
  <c r="L64" i="1"/>
  <c r="K64" i="1"/>
  <c r="L63" i="1"/>
  <c r="K63" i="1"/>
  <c r="L62" i="1"/>
  <c r="K62" i="1"/>
  <c r="L61" i="1"/>
  <c r="K61" i="1"/>
  <c r="K60" i="1"/>
  <c r="L59" i="1"/>
  <c r="K59" i="1"/>
  <c r="L58" i="1"/>
  <c r="K58" i="1"/>
  <c r="L57" i="1"/>
  <c r="K57" i="1"/>
  <c r="K56" i="1"/>
  <c r="L55" i="1"/>
  <c r="K55" i="1"/>
  <c r="K54" i="1"/>
  <c r="L53" i="1"/>
  <c r="K53" i="1"/>
  <c r="L52" i="1"/>
  <c r="K52" i="1"/>
  <c r="L51" i="1"/>
  <c r="K51" i="1"/>
  <c r="K50" i="1"/>
  <c r="L49" i="1"/>
  <c r="K49" i="1"/>
  <c r="L48" i="1"/>
  <c r="K48" i="1"/>
  <c r="L47" i="1"/>
  <c r="K47" i="1"/>
  <c r="L46" i="1"/>
  <c r="K46" i="1"/>
  <c r="L45" i="1"/>
  <c r="K45" i="1"/>
  <c r="L44" i="1"/>
  <c r="K44" i="1"/>
  <c r="L43" i="1"/>
  <c r="K43" i="1"/>
  <c r="L42" i="1"/>
  <c r="K42" i="1"/>
  <c r="L41" i="1"/>
  <c r="K41" i="1"/>
  <c r="L40" i="1"/>
  <c r="K40" i="1"/>
  <c r="L39" i="1"/>
  <c r="K39" i="1"/>
  <c r="L38" i="1"/>
  <c r="K38" i="1"/>
  <c r="L37" i="1"/>
  <c r="K37" i="1"/>
  <c r="L36" i="1"/>
  <c r="K36" i="1"/>
  <c r="L35" i="1"/>
  <c r="K35" i="1"/>
  <c r="L34" i="1"/>
  <c r="K34" i="1"/>
  <c r="L33" i="1"/>
  <c r="K33" i="1"/>
  <c r="L32" i="1"/>
  <c r="K32" i="1"/>
  <c r="L31" i="1"/>
  <c r="K31" i="1"/>
  <c r="L30" i="1"/>
  <c r="K30" i="1"/>
  <c r="L29" i="1"/>
  <c r="K29" i="1"/>
  <c r="L28" i="1"/>
  <c r="K28" i="1"/>
  <c r="L27" i="1"/>
  <c r="K27" i="1"/>
  <c r="L26" i="1"/>
  <c r="K26" i="1"/>
  <c r="K25" i="1"/>
  <c r="L24" i="1"/>
  <c r="K24" i="1"/>
  <c r="L23" i="1"/>
  <c r="K23" i="1"/>
  <c r="L22" i="1"/>
  <c r="K22" i="1"/>
  <c r="L21" i="1"/>
  <c r="K21" i="1"/>
  <c r="L20" i="1"/>
  <c r="K20" i="1"/>
  <c r="L19" i="1"/>
  <c r="K19" i="1"/>
  <c r="L18" i="1"/>
  <c r="K18" i="1"/>
  <c r="L17" i="1"/>
  <c r="K17" i="1"/>
  <c r="L16" i="1"/>
  <c r="K16" i="1"/>
  <c r="L15" i="1"/>
  <c r="K15" i="1"/>
  <c r="L14" i="1"/>
  <c r="K14" i="1"/>
  <c r="L13" i="1"/>
  <c r="K13" i="1"/>
  <c r="L12" i="1"/>
  <c r="K12" i="1"/>
  <c r="L11" i="1"/>
  <c r="K11" i="1"/>
  <c r="L10" i="1"/>
  <c r="K10" i="1"/>
  <c r="L9" i="1"/>
  <c r="K9" i="1"/>
  <c r="L8" i="1"/>
  <c r="K8" i="1"/>
  <c r="L7" i="1"/>
  <c r="K7" i="1"/>
  <c r="H5" i="1"/>
  <c r="E5" i="1"/>
</calcChain>
</file>

<file path=xl/sharedStrings.xml><?xml version="1.0" encoding="utf-8"?>
<sst xmlns="http://schemas.openxmlformats.org/spreadsheetml/2006/main" count="714" uniqueCount="356">
  <si>
    <t xml:space="preserve">Qytetarë të nderuar, këtu i keni të gjitha lejet e lëshuara për vitin 2013.      </t>
  </si>
  <si>
    <t>#</t>
  </si>
  <si>
    <t>Data e lëshimit të lejes</t>
  </si>
  <si>
    <t>Pronari / Pronarët (Përfaqësuesi)</t>
  </si>
  <si>
    <t>Kompania / Investitori</t>
  </si>
  <si>
    <t>Projektuesi</t>
  </si>
  <si>
    <t>Lagja</t>
  </si>
  <si>
    <t>Sipërfaqja totale ndërtimore</t>
  </si>
  <si>
    <t>Pagesa totale e lejës së lëshuar</t>
  </si>
  <si>
    <t>Etazhiteti</t>
  </si>
  <si>
    <t>Koment</t>
  </si>
  <si>
    <t>Dokumenti në PDF i lejës së lëshuar</t>
  </si>
  <si>
    <t>Situacioni i ndërtimit</t>
  </si>
  <si>
    <t xml:space="preserve">Qendra e Studentëve </t>
  </si>
  <si>
    <t>N.N.P '' Art Projekt ''</t>
  </si>
  <si>
    <t>Qendra e Studentëve</t>
  </si>
  <si>
    <t>Lirohet nga Pagesa</t>
  </si>
  <si>
    <t>P+0</t>
  </si>
  <si>
    <t>Institucion Arsimor</t>
  </si>
  <si>
    <t>Shefki Asllani</t>
  </si>
  <si>
    <t>N.P.N '' Arch-In ''</t>
  </si>
  <si>
    <t>Ilirida</t>
  </si>
  <si>
    <t>B+P+2</t>
  </si>
  <si>
    <t>Objekte Individual</t>
  </si>
  <si>
    <t>Xhavid Mermullakaj, Smajl Sekiraqa, Fahri Berisha, Baki Berisha</t>
  </si>
  <si>
    <t>' Protech '' sh.p.k</t>
  </si>
  <si>
    <t>N.T.N '' Uniproject ''</t>
  </si>
  <si>
    <t>Mati 1</t>
  </si>
  <si>
    <t>2B+P+9,2B</t>
  </si>
  <si>
    <t>Objekt Shumëbanesor dhe afarizëm</t>
  </si>
  <si>
    <t>Ismet, Nexhdet Qarri</t>
  </si>
  <si>
    <t>' 3L Ing ''</t>
  </si>
  <si>
    <t>Zona Historike</t>
  </si>
  <si>
    <t>P+1</t>
  </si>
  <si>
    <t>Objekt Individual-(Rindërtim-Mbindërtim)</t>
  </si>
  <si>
    <t>Olti Trasing</t>
  </si>
  <si>
    <t>' Horizons Group '' sh.p.k</t>
  </si>
  <si>
    <t>Lakrishtë</t>
  </si>
  <si>
    <t>P+19, P+19, P+17, P+12</t>
  </si>
  <si>
    <t>Gani, Hajriz, Mihrije, Safete Vasolli</t>
  </si>
  <si>
    <t>L.L.C ''Unikos Projekt''</t>
  </si>
  <si>
    <t>Kodra e Trimave</t>
  </si>
  <si>
    <t>Objekt i Përkohshëm- Afarist</t>
  </si>
  <si>
    <t>Agron Shala, Arsim Zeqiri, Sherife Berisha, Sali Vrapqani</t>
  </si>
  <si>
    <t xml:space="preserve">N.P.N '' Toning'' </t>
  </si>
  <si>
    <t>Matiçan</t>
  </si>
  <si>
    <t>2B+S+P+4,2B+S+P+5,2B+S+P+6</t>
  </si>
  <si>
    <t>Sami Qyqalla, Nebahate Isufi</t>
  </si>
  <si>
    <t>' Nura Group '' sh.p.k</t>
  </si>
  <si>
    <t>' Arkadis'' sh.p.k</t>
  </si>
  <si>
    <t>B+P+6</t>
  </si>
  <si>
    <t>Gëzim Bajralia</t>
  </si>
  <si>
    <t>Gjinaj</t>
  </si>
  <si>
    <t>Ymrane Ismajli,Muhamed Bajrami, Taulant Bajrami, Enver Bajrami, Skender Bajrami, Agron Bajrami</t>
  </si>
  <si>
    <t>N.T.N '' Driloni-com ''</t>
  </si>
  <si>
    <t>N.P. '' Maden Studio Kreative ''</t>
  </si>
  <si>
    <t>Muhaxhirët</t>
  </si>
  <si>
    <t>2B+P+10</t>
  </si>
  <si>
    <t>Nadire Vitija</t>
  </si>
  <si>
    <t>' Cad- Engineering '' sh.p.k.</t>
  </si>
  <si>
    <t>Çakllavicë</t>
  </si>
  <si>
    <t>Ministria e Shëndetësisë</t>
  </si>
  <si>
    <t>' Projekt Plus '' sh.p.k</t>
  </si>
  <si>
    <t>Prishtina e re, Zona Perëndim</t>
  </si>
  <si>
    <t>Nuk gjenden të dhënat</t>
  </si>
  <si>
    <t>Objekt Spitalor</t>
  </si>
  <si>
    <t>Dardan Novosella</t>
  </si>
  <si>
    <t>NSH.'' Arkaik ''</t>
  </si>
  <si>
    <t>B+P+4</t>
  </si>
  <si>
    <t>Hysni Jusaj</t>
  </si>
  <si>
    <t>' Diagonal ''</t>
  </si>
  <si>
    <t>Zona Ekonomike</t>
  </si>
  <si>
    <t>B+P</t>
  </si>
  <si>
    <t>Objekt Afarist</t>
  </si>
  <si>
    <t>Ismet Tërnava, Gëzim Sinani</t>
  </si>
  <si>
    <t>Dodona</t>
  </si>
  <si>
    <t>B+P+8</t>
  </si>
  <si>
    <t>Chelsea Point</t>
  </si>
  <si>
    <t>L.L.C '' Chelsea Point ''</t>
  </si>
  <si>
    <t>' 4M Group ''</t>
  </si>
  <si>
    <t>Bërnicë e epërme</t>
  </si>
  <si>
    <t>P+2</t>
  </si>
  <si>
    <t>N.P.N '' Mabetex project Engineering ''</t>
  </si>
  <si>
    <t>Hajvali</t>
  </si>
  <si>
    <t>B+P+5</t>
  </si>
  <si>
    <t>Selim Ibrahimi, Xhevat Pllashniku, Florim Demiri, Visar Hoxha</t>
  </si>
  <si>
    <t>' BTP Holding '' sh.p.k</t>
  </si>
  <si>
    <t>' 3 Plus Engineering '' sh.p.k</t>
  </si>
  <si>
    <t>2B+P+9</t>
  </si>
  <si>
    <t xml:space="preserve"> Policia e Kosoves </t>
  </si>
  <si>
    <t>' Kapital '' sh.p.k</t>
  </si>
  <si>
    <t>Qendra</t>
  </si>
  <si>
    <t>Lirohet nga pagesa</t>
  </si>
  <si>
    <t>Objekt Administrativ</t>
  </si>
  <si>
    <t>Nuk gjendet</t>
  </si>
  <si>
    <t>Xhavid Mermullakaj, Smajl Sekiraqa, Fahri, Baki Berisha</t>
  </si>
  <si>
    <t>' Protech '' sh.p.k.</t>
  </si>
  <si>
    <t>Jusuf Demiri</t>
  </si>
  <si>
    <t>' Enggroup'' sh.p.k.</t>
  </si>
  <si>
    <t>Bërnicë e poshtme</t>
  </si>
  <si>
    <t>Naim Pllakolli</t>
  </si>
  <si>
    <t>N.P.N. '' Impro ''</t>
  </si>
  <si>
    <t>Objekt Individual</t>
  </si>
  <si>
    <t>Ndërrmarja Publike Banesore</t>
  </si>
  <si>
    <t>N.P.N '' Alfa Ing ''</t>
  </si>
  <si>
    <t>Pejton</t>
  </si>
  <si>
    <t>Kimete Vllasa</t>
  </si>
  <si>
    <t>' Ingineering- Cad '' sh.p.k</t>
  </si>
  <si>
    <t>B+P+1</t>
  </si>
  <si>
    <t>Osman Selmani, Haka Svarça Selmani</t>
  </si>
  <si>
    <t>S+P+1</t>
  </si>
  <si>
    <t>Xhevat Isufi, Bahri Hasani, Agim Berisha</t>
  </si>
  <si>
    <t>KNT '' Dardania Company ''</t>
  </si>
  <si>
    <t>B+S+P+6</t>
  </si>
  <si>
    <t>Selim Rrahmani</t>
  </si>
  <si>
    <t>Kolovicë</t>
  </si>
  <si>
    <t xml:space="preserve">Hajdin Hoti </t>
  </si>
  <si>
    <t>N.N.SH. '' Vision Projekt''</t>
  </si>
  <si>
    <t>Kalabria</t>
  </si>
  <si>
    <t>Mehmet Krasniqi</t>
  </si>
  <si>
    <t>N.N.SH. '' Cad Partners''</t>
  </si>
  <si>
    <t>Arbëria 3</t>
  </si>
  <si>
    <t>Bahri Latifi</t>
  </si>
  <si>
    <t>Sofali</t>
  </si>
  <si>
    <t>Objekt rekreativ dhe sportiv</t>
  </si>
  <si>
    <t>Hilmi Makovci</t>
  </si>
  <si>
    <t>Tophane</t>
  </si>
  <si>
    <t>Objekt afarist</t>
  </si>
  <si>
    <t>Naim Haliti</t>
  </si>
  <si>
    <t>N.N.SH. '' Vizion Project''</t>
  </si>
  <si>
    <t>Lagjja e Universitetit</t>
  </si>
  <si>
    <t>Mirsad Gashi</t>
  </si>
  <si>
    <t>Bërnicë e Ep­ërme</t>
  </si>
  <si>
    <t>Naim Gashi</t>
  </si>
  <si>
    <t>N.N.P '' Data Ing''</t>
  </si>
  <si>
    <t>Arbëria</t>
  </si>
  <si>
    <t>Irfan Pakashtica</t>
  </si>
  <si>
    <t xml:space="preserve">Islam Velija </t>
  </si>
  <si>
    <t>Habib, Florim Strana</t>
  </si>
  <si>
    <t>L.L.C ''Gm Architecture''</t>
  </si>
  <si>
    <t>Objekt Individual (Shtëpi dyshe)</t>
  </si>
  <si>
    <t>Bërnice e Epërme</t>
  </si>
  <si>
    <t>N.sh.p '' AS-Project''</t>
  </si>
  <si>
    <t>Aktash</t>
  </si>
  <si>
    <t>Ilir Tafa</t>
  </si>
  <si>
    <t>'Kosova-Projekt'' sh.p.k</t>
  </si>
  <si>
    <t>Xhemil Shehu</t>
  </si>
  <si>
    <t>' Shehu Architects'' sh.p.k</t>
  </si>
  <si>
    <t>Ulpiana</t>
  </si>
  <si>
    <t>P+5</t>
  </si>
  <si>
    <t>Ndërrim Destinimi</t>
  </si>
  <si>
    <t>Avdurrahman Reka</t>
  </si>
  <si>
    <t>Objekt i Perkohshëm</t>
  </si>
  <si>
    <t xml:space="preserve">Qazim Gashi </t>
  </si>
  <si>
    <t>Genc Berisha, Nexhmi Svarça</t>
  </si>
  <si>
    <t>Aktashi 2</t>
  </si>
  <si>
    <t>Xhemajl Krasniqi</t>
  </si>
  <si>
    <t xml:space="preserve">Besnik Mersini </t>
  </si>
  <si>
    <t>Jetullah Haxhiu</t>
  </si>
  <si>
    <t>N.T.SH. ''Studio Zero ''</t>
  </si>
  <si>
    <t>Dragodan 2</t>
  </si>
  <si>
    <t>B+S+P+1</t>
  </si>
  <si>
    <t>Vllaznim Xhiha</t>
  </si>
  <si>
    <t>Qendra1</t>
  </si>
  <si>
    <t>S+P+3</t>
  </si>
  <si>
    <t xml:space="preserve">Korab Rexhepi </t>
  </si>
  <si>
    <t>P+4</t>
  </si>
  <si>
    <t>Elhame, Jakup, Gëzim, Saranda, Sabedin, Mustaf Mustafa</t>
  </si>
  <si>
    <t xml:space="preserve">Naser Spahiu </t>
  </si>
  <si>
    <t>Vllaznim Lirim Zejneli</t>
  </si>
  <si>
    <t>Drejtoria për shëndetësi dhe mirëqenje sociale</t>
  </si>
  <si>
    <t>' Horizonts group'' sh.p.k</t>
  </si>
  <si>
    <t>Keqekollë</t>
  </si>
  <si>
    <t>B+P+0</t>
  </si>
  <si>
    <t xml:space="preserve">Naxhije Dermaku </t>
  </si>
  <si>
    <t>L.L.C ''Art Construction''</t>
  </si>
  <si>
    <t>Nebih, Januz, Nazmi Sinani</t>
  </si>
  <si>
    <t>B+P+9</t>
  </si>
  <si>
    <t xml:space="preserve">' Berto '' sh.p.k </t>
  </si>
  <si>
    <t>' Lin Projekt '' sh.p.k</t>
  </si>
  <si>
    <t xml:space="preserve">Zejnullah Berisha </t>
  </si>
  <si>
    <t>' Euro Keni '' sh.p.k</t>
  </si>
  <si>
    <t>B+P+7, B+S+P+7</t>
  </si>
  <si>
    <t>Ismet Gashi</t>
  </si>
  <si>
    <t>K.N.N  '' Vellezerit Asllani ''</t>
  </si>
  <si>
    <t>B+P+8, B+P+9, B+P+8</t>
  </si>
  <si>
    <t>N.T.N '' Tregtia ''</t>
  </si>
  <si>
    <t>3B+P+10</t>
  </si>
  <si>
    <t>Faik Binaku, Sheqir Shahini</t>
  </si>
  <si>
    <t xml:space="preserve">' Bp. Home '' sh.p.k </t>
  </si>
  <si>
    <t xml:space="preserve">B.P. '' Blakaj Arkitekturë'' </t>
  </si>
  <si>
    <t xml:space="preserve"> B+S+P+5</t>
  </si>
  <si>
    <t>' Olti Trasing '' sh.p.k</t>
  </si>
  <si>
    <t>P+16</t>
  </si>
  <si>
    <t xml:space="preserve">Hamdi Aliu, Rifat Gërbeshi, Xhemail Ajvazi, Jakup Cakolli </t>
  </si>
  <si>
    <t>N.N.T '' Valoni ''</t>
  </si>
  <si>
    <t>B+P+7+Nk</t>
  </si>
  <si>
    <t xml:space="preserve">Nebi, Jonuz, Nazmi Sinani, ''Art Construction'' </t>
  </si>
  <si>
    <t>' M&amp;B Company''</t>
  </si>
  <si>
    <t xml:space="preserve"> B+S+P+9</t>
  </si>
  <si>
    <t>Isak Avdyli</t>
  </si>
  <si>
    <t>' El Construkction ''</t>
  </si>
  <si>
    <t xml:space="preserve">' Bashkimi Projekt '' sh.p.k. </t>
  </si>
  <si>
    <t>' Enk Invest Group '' sha</t>
  </si>
  <si>
    <t>' Nartel Desing '' sh.p.k</t>
  </si>
  <si>
    <t>P+18</t>
  </si>
  <si>
    <t>Fatmir Tovërlani</t>
  </si>
  <si>
    <t>' Mab Project '' sh.p.k</t>
  </si>
  <si>
    <t>N.P.N '' Green Door ''</t>
  </si>
  <si>
    <t xml:space="preserve">Hadije Mahmutaj, Latife Ponushevci, Meliha Faiki, Sylejman Abdylreshid, Adnan Daka, Zade Bakir, Hilmi Bajrami, Sabit Hacikurteshi </t>
  </si>
  <si>
    <t>L.L.C '' Kosova group ''</t>
  </si>
  <si>
    <t>' Intech ''</t>
  </si>
  <si>
    <t>-2B+P+7</t>
  </si>
  <si>
    <t>B+P+8+Nk</t>
  </si>
  <si>
    <t xml:space="preserve">Elmi Qenaj, Sahit Maroshi, Adnan, Sebahedin, Enver Gërdovci, Miradije Qehaja, Zehra Qaja, Fahredin, Sahit Morina </t>
  </si>
  <si>
    <t>' Ing Company '' sh.p.k</t>
  </si>
  <si>
    <t>N.P.N. '' Europrojekt Plus ''</t>
  </si>
  <si>
    <t>2B+P+8</t>
  </si>
  <si>
    <t xml:space="preserve">Ruhan, Xheladin Beboviq, Maliq Idrizi </t>
  </si>
  <si>
    <t>N.T.N. '' Labi-Com ''</t>
  </si>
  <si>
    <t>' Kosova Projekt '' sh.p.k</t>
  </si>
  <si>
    <t>B+S+P+9</t>
  </si>
  <si>
    <t xml:space="preserve">Elmaz Isufi, Bashim Sylaj, Gani, Fidan Shaqiri, Nazmi Cubaj, Nezir Sherifi, Shaqir Shaqiri, Agron, Ilir Ramadani, Rrahim, Selman Zeka, Osman Maqedonci, Bejtullah Arifi </t>
  </si>
  <si>
    <t>' Lirimi&amp; ACL '' sh.p.k</t>
  </si>
  <si>
    <t>N.SH. '' Viproduct '' sh.p.k</t>
  </si>
  <si>
    <t>B+P+8, B+P+9</t>
  </si>
  <si>
    <t xml:space="preserve">Xhemile Zhushi, Ismet Lahi, Met Zogaj, Nexhat Lahu </t>
  </si>
  <si>
    <t>' Nderimi '' sh.p.k.</t>
  </si>
  <si>
    <t>N.p.sh. ''Arch&amp;Desing''</t>
  </si>
  <si>
    <t>2B+P+7</t>
  </si>
  <si>
    <t>B.P. '' Blakaj-Arkitekturë ''</t>
  </si>
  <si>
    <t>Kalabri</t>
  </si>
  <si>
    <t>Faik Beqiri, Sinan Naim Pacolli</t>
  </si>
  <si>
    <t>Latif Brajshori</t>
  </si>
  <si>
    <t>B+P+6, B+P+7</t>
  </si>
  <si>
    <t xml:space="preserve">Shaqir Muja, Sabit, Ismet Berisha, Nazmi, Femi Xhukolli </t>
  </si>
  <si>
    <t>' Besa Comerce '' sh.p.k</t>
  </si>
  <si>
    <t>Këshilli i Bashkësisë Islame</t>
  </si>
  <si>
    <t>N.T.SH. '' Total 3D ''</t>
  </si>
  <si>
    <t>Objekt Religjioz</t>
  </si>
  <si>
    <t xml:space="preserve">Enk Invest Group </t>
  </si>
  <si>
    <t>' Nartel Design '' sh.p.k</t>
  </si>
  <si>
    <t>-2B</t>
  </si>
  <si>
    <t>Baton, Afrim Dushi, Mejreme Mehmeti</t>
  </si>
  <si>
    <t>N.P.N.  '' Nojtra Construction ''</t>
  </si>
  <si>
    <t>2B+S+2P+4</t>
  </si>
  <si>
    <t xml:space="preserve">Hamdi Ferizi, Ibrahim Llumnica </t>
  </si>
  <si>
    <t>' Alb-Vizion-Construction '' sh.p.k</t>
  </si>
  <si>
    <t xml:space="preserve">Nusret, Ismet Gashi, BP Home Invest </t>
  </si>
  <si>
    <t>' BP Home Invest '' sh.p.k</t>
  </si>
  <si>
    <t>2B</t>
  </si>
  <si>
    <t>Bekim Halimi, Shukrije Agushi</t>
  </si>
  <si>
    <t xml:space="preserve">N.P.N '' Nderimi '' </t>
  </si>
  <si>
    <t>B+S+P+7</t>
  </si>
  <si>
    <t>Ismet Gashi, Besim Hasani</t>
  </si>
  <si>
    <t>' Partner &amp; Dervisholli ''</t>
  </si>
  <si>
    <t>2B+P+8, B+P+9</t>
  </si>
  <si>
    <t>Kreshnik, Arbër Hasani</t>
  </si>
  <si>
    <t>N.SH '' Archilab ''</t>
  </si>
  <si>
    <t>Beqir, Zenel, Shefki, Vesel, Gani Dalipi, Ferat, Fikrije, Dibran, Agron Gjata</t>
  </si>
  <si>
    <t>N.N.P. '' Standard ''</t>
  </si>
  <si>
    <t>Isa Dukaj, Lutfi Gashi, Sabri Zeqiri, Adem Vrajolli</t>
  </si>
  <si>
    <t xml:space="preserve">SH.A '' Alko Group'' </t>
  </si>
  <si>
    <t>2B+P+8+Nk</t>
  </si>
  <si>
    <t>Shefki Berisha</t>
  </si>
  <si>
    <t xml:space="preserve">N.N.P '' Terraplan &amp; Partners '' </t>
  </si>
  <si>
    <t>N.N.P '' Terraplan &amp; Partners ''</t>
  </si>
  <si>
    <t xml:space="preserve">Nuhi, Sanije, Isa Sekiraqa </t>
  </si>
  <si>
    <t>N.T.N '' Nardi dhe ''Alko Impex '' sh.p.k</t>
  </si>
  <si>
    <t>' Agoi '' sh.p.k</t>
  </si>
  <si>
    <t>2B+P+6,2B+P+6</t>
  </si>
  <si>
    <t>Lulzim Zhdrella</t>
  </si>
  <si>
    <t>N.T.SH. '' Studio Zero ''</t>
  </si>
  <si>
    <t>P+3</t>
  </si>
  <si>
    <t xml:space="preserve"> Agullimi </t>
  </si>
  <si>
    <t>' Agullimi '' sh.p.k</t>
  </si>
  <si>
    <t>N.N.P. '' Joni Tech ''</t>
  </si>
  <si>
    <t>Muharrem, Ismet Bullatovci</t>
  </si>
  <si>
    <t>' Alko Group'' sh.a</t>
  </si>
  <si>
    <t>2B+P+5, 2B+P+6</t>
  </si>
  <si>
    <t xml:space="preserve">Gani, Avni, Bedri Breznica, Isak Avdyli </t>
  </si>
  <si>
    <t>' El-Construkcion '' sh.p.k</t>
  </si>
  <si>
    <t>' Bashkimi Projekt'' sh.p.k</t>
  </si>
  <si>
    <t xml:space="preserve">L.L.C. ''Art Construction '' </t>
  </si>
  <si>
    <t>B+S+P+8</t>
  </si>
  <si>
    <t xml:space="preserve">Enver, Shaip, Ragip, Milazim Gashi </t>
  </si>
  <si>
    <t>' De-Kos'' sh.p.k</t>
  </si>
  <si>
    <t>n.t.p '' Alea ''</t>
  </si>
  <si>
    <t>' Arena '' sh.p.k, Misin Voci, Kushtrim Ismajli, Gazmend Ahmetaj</t>
  </si>
  <si>
    <t>' Arena '' sh.p.k</t>
  </si>
  <si>
    <t>' LSN Arkitekt '' sh.p.k</t>
  </si>
  <si>
    <t>-3B</t>
  </si>
  <si>
    <t>Cenë Krasniqi, Naim Murati</t>
  </si>
  <si>
    <t xml:space="preserve">' AAC Group '' sh.p.k. </t>
  </si>
  <si>
    <t>B+S+P+5E</t>
  </si>
  <si>
    <t>Sylejman, Ilir, Endrit, Avdi, Ismet Gashi, Agron Bogiqi, Hanumsha Gashi Spahiu</t>
  </si>
  <si>
    <t>' Jon '' sh.p.k</t>
  </si>
  <si>
    <t>B+P+8E</t>
  </si>
  <si>
    <t xml:space="preserve">Halim Zeneli, Bekim Canaj, Shukrie Berisha, Agim Mehmeti, Hajrie Hasolli </t>
  </si>
  <si>
    <t>' 3B Projekt '' sh.p.k</t>
  </si>
  <si>
    <t xml:space="preserve">Kadri Jusufi, Ujup Salihu, Shefqet Rexhepi </t>
  </si>
  <si>
    <t>N.N.H '' Morina-Ib ''</t>
  </si>
  <si>
    <t>B+P+7</t>
  </si>
  <si>
    <t xml:space="preserve">Rifat Krasniqi, Hazbi Bajrami, Gazmend Zymeri, Nuhi, Ruzhdi, Xhemajl Bajrami </t>
  </si>
  <si>
    <t>' Arti Group '' sh.p.k</t>
  </si>
  <si>
    <t>2B+3S+P+5, B+P+6</t>
  </si>
  <si>
    <t xml:space="preserve">Hasan, Sebush Dërmaku, Habib Leci, Feti Gashi, Hasim Dërmaku, Fadil Grajçevci, Jahir Ahmeti, Habib Dërmaku, Hysen Hajdini, Agron Stublla, Naim Murati, Qamil Hajrizi </t>
  </si>
  <si>
    <t>' Pozhegu Brothers '' sh.p.k</t>
  </si>
  <si>
    <t>N.N.SH. '' Reing '' sh.p.k</t>
  </si>
  <si>
    <t>2B+S+P+9, 3B+P+9</t>
  </si>
  <si>
    <t>Ilaz Loshaj, Ismet Dodaj</t>
  </si>
  <si>
    <t>' Lenti Construction '' sh.p.k</t>
  </si>
  <si>
    <t>N.T.SH. '' ADK ''</t>
  </si>
  <si>
    <t>P+9, P+6</t>
  </si>
  <si>
    <t xml:space="preserve">Seyare Keçi, Shaban Begolli, Zymer Krasniqi, Hava Jashari </t>
  </si>
  <si>
    <t>' Lesna '' sh.p.k</t>
  </si>
  <si>
    <t>N.N.P ''Komuna Projekt''</t>
  </si>
  <si>
    <t xml:space="preserve">Ymer Elezi </t>
  </si>
  <si>
    <t>Vellusha</t>
  </si>
  <si>
    <t>Gëzim, Fatos Gërqari</t>
  </si>
  <si>
    <t>N.P.SH. '' Smart Project ''</t>
  </si>
  <si>
    <t>' Ramiz Sadiku ''&amp;'' Prime Group ''</t>
  </si>
  <si>
    <t>2B+P+4</t>
  </si>
  <si>
    <t>Sejdi, Beqir, Zeqir Mehmeti</t>
  </si>
  <si>
    <t>N.T.SH. '' Isaman ''</t>
  </si>
  <si>
    <t>N.P.T ''Mozaiku ''</t>
  </si>
  <si>
    <t xml:space="preserve">Fetah Neziri, Agim Raifi, Sherafedin, Erhan, Beqir Ismaili </t>
  </si>
  <si>
    <t>N.T.N '' UniProject ''</t>
  </si>
  <si>
    <t>B+S+P+9+Nk</t>
  </si>
  <si>
    <t xml:space="preserve">Xhavid, Shiqeri, Osmon, Gëzim Spahiu, Hazir Spanca, Valbona Aliu, Lutfi Alija </t>
  </si>
  <si>
    <t>' Cakolli Group '' sh.p.k</t>
  </si>
  <si>
    <t>2B+P+12</t>
  </si>
  <si>
    <t xml:space="preserve">Sabrije Shema, Shaban Shema, Bekim Syla, Fahri Humolli, Avni Humolli, Ali Hajdini </t>
  </si>
  <si>
    <t>' Nartel Exin F&amp;A ''</t>
  </si>
  <si>
    <t>N.SH ''Studio Arch In ''</t>
  </si>
  <si>
    <t>Kuvendi Komunal</t>
  </si>
  <si>
    <t>N.P.N '' Eng-Idea ''</t>
  </si>
  <si>
    <t>Drejtoria Për Arsim</t>
  </si>
  <si>
    <t>' Am Group '' sh.p.k</t>
  </si>
  <si>
    <t>Institucion shkollor</t>
  </si>
  <si>
    <t>Qendra e Kosovës për Transfuzionin e gjakut</t>
  </si>
  <si>
    <t>Lagja e Spitalit</t>
  </si>
  <si>
    <t>Objekt Spitalor (Rindërtim- Mbindërtim )</t>
  </si>
  <si>
    <t>Drejtoria e Shëndetsisë dhe Mirëqenies Sociale e KP</t>
  </si>
  <si>
    <t xml:space="preserve">' Kosova Inginiering '' </t>
  </si>
  <si>
    <t xml:space="preserve">Objekt Shumëbanesor </t>
  </si>
  <si>
    <t xml:space="preserve">Drejtoria për Arsim dhe Kulturë </t>
  </si>
  <si>
    <t>N.P.Sh. '' Smart Project ''</t>
  </si>
  <si>
    <t>Aneks - ndërtim</t>
  </si>
  <si>
    <t xml:space="preserve">Drejtoria për Kulturë, Rini dhe Sport </t>
  </si>
  <si>
    <t>'Gm Architecture ''</t>
  </si>
  <si>
    <t>Pishinë e Hapur</t>
  </si>
  <si>
    <r>
      <rPr>
        <b/>
        <sz val="14"/>
        <color rgb="FFFF0000"/>
        <rFont val="Arial"/>
        <family val="2"/>
      </rPr>
      <t>VËRETJE</t>
    </r>
    <r>
      <rPr>
        <b/>
        <sz val="14"/>
        <color rgb="FF000000"/>
        <rFont val="Arial"/>
        <family val="2"/>
      </rPr>
      <t>: Në arkivin e Drejtorisë së Urbanizmit, lëndët e disa lejeve ndërtimore nuk janë të kompletuara, dhe si rrjedhojë mungojnë të dhëna të këtyre lejeve ndërtimore.</t>
    </r>
  </si>
  <si>
    <r>
      <t xml:space="preserve">Nëse nuk gjendet ndonjë leje në këtë tabelë, atëherë ndërtimi për të cilin ju intereson nuk ka leje ose është pajisur me leje ndërtimore ne vitet 2014, 2015 ose 2016 apo është në proces të lejës.                                                                                                                          </t>
    </r>
    <r>
      <rPr>
        <b/>
        <sz val="11"/>
        <color rgb="FFFF0000"/>
        <rFont val="Arial"/>
        <family val="2"/>
      </rPr>
      <t xml:space="preserve"> Proceset e lëndëve me bazë viti, mund t'i gjeni duke klikuar në njërën nga alternativat e më poshtëme.</t>
    </r>
  </si>
  <si>
    <r>
      <rPr>
        <b/>
        <sz val="21"/>
        <rFont val="Arial"/>
        <family val="2"/>
      </rPr>
      <t xml:space="preserve">Komuna e Prishtinës </t>
    </r>
    <r>
      <rPr>
        <b/>
        <sz val="21"/>
        <color rgb="FF000000"/>
        <rFont val="Arial"/>
        <family val="2"/>
      </rPr>
      <t>- Drejtoria e Urbanizmit -</t>
    </r>
    <r>
      <rPr>
        <b/>
        <sz val="21"/>
        <rFont val="Arial"/>
        <family val="2"/>
      </rPr>
      <t xml:space="preserve"> Lejet e lëshuara 2013</t>
    </r>
  </si>
  <si>
    <t>TOTALI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</si>
</sst>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
    <numFmt numFmtId="165" formatCode="dd&quot;.&quot;mm&quot;.&quot;yyyy"/>
    <numFmt numFmtId="166" formatCode="#,##0.00\ [$€-1]"/>
  </numFmts>
  <fonts count="35" x14ac:knownFonts="1">
    <font>
      <sz val="10"/>
      <color rgb="FF000000"/>
      <name val="Arial"/>
    </font>
    <font>
      <sz val="10"/>
      <name val="Arial"/>
    </font>
    <font>
      <b/>
      <sz val="20"/>
      <color rgb="FF0000FF"/>
      <name val="Arial"/>
    </font>
    <font>
      <b/>
      <sz val="12"/>
      <name val="Arial"/>
    </font>
    <font>
      <b/>
      <u/>
      <sz val="18"/>
      <color rgb="FF0000FF"/>
      <name val="Arial"/>
    </font>
    <font>
      <b/>
      <sz val="18"/>
      <name val="Arial"/>
    </font>
    <font>
      <b/>
      <sz val="12"/>
      <name val="Arial"/>
    </font>
    <font>
      <b/>
      <sz val="10"/>
      <name val="Arial"/>
    </font>
    <font>
      <sz val="10"/>
      <name val="Arial"/>
    </font>
    <font>
      <u/>
      <sz val="10"/>
      <color rgb="FF0000FF"/>
      <name val="Arial"/>
    </font>
    <font>
      <u/>
      <sz val="10"/>
      <color rgb="FF0000FF"/>
      <name val="Arial"/>
    </font>
    <font>
      <sz val="10"/>
      <color rgb="FF000000"/>
      <name val="Arial"/>
    </font>
    <font>
      <b/>
      <i/>
      <sz val="10"/>
      <color rgb="FFFF0000"/>
      <name val="Arial"/>
    </font>
    <font>
      <u/>
      <sz val="10"/>
      <color rgb="FF0000FF"/>
      <name val="Arial"/>
    </font>
    <font>
      <u/>
      <sz val="10"/>
      <color rgb="FF0000FF"/>
      <name val="Arial"/>
    </font>
    <font>
      <u/>
      <sz val="10"/>
      <color rgb="FF0000FF"/>
      <name val="Arial"/>
    </font>
    <font>
      <u/>
      <sz val="10"/>
      <color rgb="FF0000FF"/>
      <name val="Arial"/>
    </font>
    <font>
      <sz val="10"/>
      <color rgb="FF000000"/>
      <name val="Arial"/>
    </font>
    <font>
      <sz val="10"/>
      <color rgb="FF0000FF"/>
      <name val="Arial"/>
    </font>
    <font>
      <u/>
      <sz val="10"/>
      <color rgb="FF0000FF"/>
      <name val="Arial"/>
    </font>
    <font>
      <b/>
      <i/>
      <sz val="14"/>
      <name val="Arial"/>
      <family val="2"/>
    </font>
    <font>
      <b/>
      <sz val="14"/>
      <color rgb="FFFF0000"/>
      <name val="Arial"/>
      <family val="2"/>
    </font>
    <font>
      <b/>
      <sz val="14"/>
      <color rgb="FF000000"/>
      <name val="Arial"/>
      <family val="2"/>
    </font>
    <font>
      <b/>
      <sz val="14"/>
      <name val="Arial"/>
      <family val="2"/>
    </font>
    <font>
      <b/>
      <sz val="11"/>
      <name val="Arial"/>
      <family val="2"/>
    </font>
    <font>
      <b/>
      <sz val="10"/>
      <name val="Arial"/>
      <family val="2"/>
    </font>
    <font>
      <sz val="10"/>
      <color rgb="FFFF0000"/>
      <name val="Arial"/>
      <family val="2"/>
    </font>
    <font>
      <b/>
      <sz val="11"/>
      <color rgb="FFFF0000"/>
      <name val="Arial"/>
      <family val="2"/>
    </font>
    <font>
      <b/>
      <sz val="22"/>
      <color rgb="FF0000FF"/>
      <name val="Arial"/>
      <family val="2"/>
    </font>
    <font>
      <b/>
      <sz val="21"/>
      <name val="Arial"/>
      <family val="2"/>
    </font>
    <font>
      <b/>
      <sz val="21"/>
      <color rgb="FF000000"/>
      <name val="Arial"/>
      <family val="2"/>
    </font>
    <font>
      <b/>
      <sz val="11"/>
      <color rgb="FF00B050"/>
      <name val="Arial"/>
      <family val="2"/>
    </font>
    <font>
      <b/>
      <i/>
      <sz val="10"/>
      <color rgb="FFFF0000"/>
      <name val="Arial"/>
      <family val="2"/>
    </font>
    <font>
      <sz val="10"/>
      <color rgb="FF00B050"/>
      <name val="Arial"/>
      <family val="2"/>
    </font>
    <font>
      <b/>
      <sz val="12"/>
      <name val="Arial"/>
      <family val="2"/>
    </font>
  </fonts>
  <fills count="5">
    <fill>
      <patternFill patternType="none"/>
    </fill>
    <fill>
      <patternFill patternType="gray125"/>
    </fill>
    <fill>
      <patternFill patternType="solid">
        <fgColor rgb="FFFFF2CC"/>
        <bgColor rgb="FFFFF2CC"/>
      </patternFill>
    </fill>
    <fill>
      <patternFill patternType="solid">
        <fgColor rgb="FF51AEFF"/>
        <bgColor rgb="FF51AEFF"/>
      </patternFill>
    </fill>
    <fill>
      <patternFill patternType="solid">
        <fgColor rgb="FFFFFFFF"/>
        <bgColor rgb="FFFFFFFF"/>
      </patternFill>
    </fill>
  </fills>
  <borders count="13">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43" fontId="11" fillId="0" borderId="0" applyFont="0" applyFill="0" applyBorder="0" applyAlignment="0" applyProtection="0"/>
  </cellStyleXfs>
  <cellXfs count="67">
    <xf numFmtId="0" fontId="0" fillId="0" borderId="0" xfId="0" applyFont="1" applyAlignment="1"/>
    <xf numFmtId="0" fontId="5" fillId="3" borderId="12" xfId="0" applyFont="1" applyFill="1" applyBorder="1" applyAlignment="1">
      <alignment horizontal="center" vertical="center" wrapText="1"/>
    </xf>
    <xf numFmtId="0" fontId="6" fillId="3" borderId="11" xfId="0" applyFont="1" applyFill="1" applyBorder="1" applyAlignment="1">
      <alignment horizontal="center" vertical="center" wrapText="1"/>
    </xf>
    <xf numFmtId="164" fontId="6" fillId="3" borderId="11" xfId="0" applyNumberFormat="1" applyFont="1" applyFill="1" applyBorder="1" applyAlignment="1">
      <alignment horizontal="center" vertical="center" wrapText="1"/>
    </xf>
    <xf numFmtId="0" fontId="7" fillId="0" borderId="12" xfId="0" applyFont="1" applyBorder="1" applyAlignment="1">
      <alignment horizontal="left" vertical="center"/>
    </xf>
    <xf numFmtId="165" fontId="8" fillId="0" borderId="12" xfId="0" applyNumberFormat="1" applyFont="1" applyBorder="1" applyAlignment="1">
      <alignment horizontal="left" vertical="center"/>
    </xf>
    <xf numFmtId="0" fontId="1" fillId="0" borderId="11" xfId="0" applyFont="1" applyBorder="1" applyAlignment="1">
      <alignment horizontal="left" vertical="center" wrapText="1"/>
    </xf>
    <xf numFmtId="164" fontId="1" fillId="0" borderId="11" xfId="0" applyNumberFormat="1" applyFont="1" applyBorder="1" applyAlignment="1">
      <alignment horizontal="left" vertical="center"/>
    </xf>
    <xf numFmtId="0" fontId="1" fillId="0" borderId="11" xfId="0" applyFont="1" applyBorder="1" applyAlignment="1">
      <alignment horizontal="left" vertical="center"/>
    </xf>
    <xf numFmtId="0" fontId="9" fillId="0" borderId="11" xfId="0" applyFont="1" applyBorder="1" applyAlignment="1">
      <alignment horizontal="left" vertical="center" wrapText="1"/>
    </xf>
    <xf numFmtId="0" fontId="10" fillId="0" borderId="11" xfId="0" applyFont="1" applyBorder="1" applyAlignment="1">
      <alignment horizontal="left" vertical="center"/>
    </xf>
    <xf numFmtId="0" fontId="1" fillId="0" borderId="12" xfId="0" applyFont="1" applyBorder="1" applyAlignment="1">
      <alignment horizontal="left" vertical="center"/>
    </xf>
    <xf numFmtId="0" fontId="1" fillId="0" borderId="12" xfId="0" applyFont="1" applyBorder="1" applyAlignment="1">
      <alignment horizontal="left" vertical="center" wrapText="1"/>
    </xf>
    <xf numFmtId="0" fontId="1" fillId="0" borderId="0" xfId="0" applyFont="1" applyAlignment="1">
      <alignment horizontal="left" vertical="center" wrapText="1"/>
    </xf>
    <xf numFmtId="0" fontId="12" fillId="2" borderId="12" xfId="0" applyFont="1" applyFill="1" applyBorder="1" applyAlignment="1">
      <alignment horizontal="left" vertical="center" wrapText="1"/>
    </xf>
    <xf numFmtId="0" fontId="12" fillId="2" borderId="12" xfId="0" applyFont="1" applyFill="1" applyBorder="1" applyAlignment="1">
      <alignment horizontal="left" vertical="center"/>
    </xf>
    <xf numFmtId="0" fontId="13" fillId="0" borderId="12" xfId="0" applyFont="1" applyBorder="1" applyAlignment="1">
      <alignment horizontal="left" vertical="center"/>
    </xf>
    <xf numFmtId="0" fontId="14" fillId="0" borderId="12" xfId="0" applyFont="1" applyBorder="1" applyAlignment="1">
      <alignment horizontal="left" vertical="center" wrapText="1"/>
    </xf>
    <xf numFmtId="0" fontId="15" fillId="0" borderId="12" xfId="0" applyFont="1" applyBorder="1" applyAlignment="1">
      <alignment horizontal="left" vertical="center"/>
    </xf>
    <xf numFmtId="0" fontId="16" fillId="0" borderId="12" xfId="0" applyFont="1" applyBorder="1" applyAlignment="1">
      <alignment horizontal="left" vertical="center"/>
    </xf>
    <xf numFmtId="0" fontId="17" fillId="0" borderId="12" xfId="0" applyFont="1" applyBorder="1" applyAlignment="1">
      <alignment horizontal="left" vertical="center" wrapText="1"/>
    </xf>
    <xf numFmtId="0" fontId="18" fillId="0" borderId="12" xfId="0" applyFont="1" applyBorder="1" applyAlignment="1">
      <alignment horizontal="left" vertical="center"/>
    </xf>
    <xf numFmtId="0" fontId="8" fillId="0" borderId="12" xfId="0" applyFont="1" applyBorder="1" applyAlignment="1">
      <alignment horizontal="left" vertical="center" wrapText="1"/>
    </xf>
    <xf numFmtId="0" fontId="11" fillId="0" borderId="0" xfId="0" applyFont="1" applyAlignment="1">
      <alignment horizontal="left" vertical="center"/>
    </xf>
    <xf numFmtId="0" fontId="19" fillId="0" borderId="12" xfId="0" applyFont="1" applyBorder="1" applyAlignment="1">
      <alignment horizontal="left" vertical="center" wrapText="1"/>
    </xf>
    <xf numFmtId="0" fontId="11" fillId="0" borderId="0" xfId="0" applyFont="1" applyAlignment="1">
      <alignment horizontal="left" vertical="center" wrapText="1"/>
    </xf>
    <xf numFmtId="0" fontId="8" fillId="0" borderId="12" xfId="0" applyFont="1" applyBorder="1" applyAlignment="1">
      <alignment horizontal="left" vertical="center"/>
    </xf>
    <xf numFmtId="0" fontId="1" fillId="0" borderId="0" xfId="0" applyFont="1" applyAlignment="1">
      <alignment wrapText="1"/>
    </xf>
    <xf numFmtId="0" fontId="3" fillId="0" borderId="9" xfId="0" applyFont="1" applyBorder="1" applyAlignment="1">
      <alignment horizontal="center" vertical="center" wrapText="1"/>
    </xf>
    <xf numFmtId="0" fontId="1" fillId="0" borderId="10" xfId="0" applyFont="1" applyBorder="1"/>
    <xf numFmtId="0" fontId="1" fillId="0" borderId="11" xfId="0" applyFont="1" applyBorder="1"/>
    <xf numFmtId="0" fontId="1" fillId="0" borderId="3" xfId="0" applyFont="1" applyBorder="1"/>
    <xf numFmtId="0" fontId="1" fillId="0" borderId="4" xfId="0" applyFont="1" applyBorder="1"/>
    <xf numFmtId="0" fontId="1" fillId="0" borderId="6" xfId="0" applyFont="1" applyBorder="1"/>
    <xf numFmtId="0" fontId="4" fillId="0" borderId="9" xfId="0" applyFont="1" applyBorder="1" applyAlignment="1">
      <alignment horizontal="center" vertical="center" wrapText="1"/>
    </xf>
    <xf numFmtId="0" fontId="2" fillId="0" borderId="1" xfId="0" applyFont="1" applyBorder="1" applyAlignment="1">
      <alignment horizontal="center" vertical="center"/>
    </xf>
    <xf numFmtId="0" fontId="1" fillId="0" borderId="7" xfId="0" applyFont="1" applyBorder="1"/>
    <xf numFmtId="0" fontId="1" fillId="0" borderId="8" xfId="0" applyFont="1" applyBorder="1"/>
    <xf numFmtId="0" fontId="20" fillId="2" borderId="1" xfId="0" applyFont="1" applyFill="1" applyBorder="1" applyAlignment="1">
      <alignment horizontal="center" vertical="center" wrapText="1"/>
    </xf>
    <xf numFmtId="0" fontId="23" fillId="0" borderId="2" xfId="0" applyFont="1" applyBorder="1"/>
    <xf numFmtId="0" fontId="23" fillId="0" borderId="3" xfId="0" applyFont="1" applyBorder="1"/>
    <xf numFmtId="0" fontId="23" fillId="0" borderId="4" xfId="0" applyFont="1" applyBorder="1"/>
    <xf numFmtId="0" fontId="23" fillId="0" borderId="5" xfId="0" applyFont="1" applyBorder="1"/>
    <xf numFmtId="0" fontId="23" fillId="0" borderId="6" xfId="0" applyFont="1" applyBorder="1"/>
    <xf numFmtId="0" fontId="24" fillId="0" borderId="9" xfId="0" applyFont="1" applyBorder="1" applyAlignment="1">
      <alignment horizontal="center" vertical="center" wrapText="1"/>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8" fillId="0" borderId="1" xfId="0" applyFont="1" applyBorder="1" applyAlignment="1">
      <alignment horizontal="center" vertical="center"/>
    </xf>
    <xf numFmtId="0" fontId="25" fillId="0" borderId="2" xfId="0" applyFont="1" applyBorder="1"/>
    <xf numFmtId="0" fontId="25" fillId="0" borderId="3" xfId="0" applyFont="1" applyBorder="1"/>
    <xf numFmtId="0" fontId="25" fillId="0" borderId="4" xfId="0" applyFont="1" applyBorder="1"/>
    <xf numFmtId="0" fontId="25" fillId="0" borderId="5" xfId="0" applyFont="1" applyBorder="1"/>
    <xf numFmtId="0" fontId="25" fillId="0" borderId="6" xfId="0" applyFont="1" applyBorder="1"/>
    <xf numFmtId="166" fontId="31" fillId="0" borderId="0" xfId="0" applyNumberFormat="1" applyFont="1" applyAlignment="1"/>
    <xf numFmtId="43" fontId="27" fillId="0" borderId="0" xfId="0" applyNumberFormat="1" applyFont="1" applyAlignment="1"/>
    <xf numFmtId="43" fontId="26" fillId="0" borderId="11" xfId="1" applyFont="1" applyBorder="1" applyAlignment="1">
      <alignment horizontal="left" vertical="center" wrapText="1"/>
    </xf>
    <xf numFmtId="43" fontId="26" fillId="4" borderId="12" xfId="1" applyFont="1" applyFill="1" applyBorder="1" applyAlignment="1">
      <alignment horizontal="left" vertical="center" wrapText="1"/>
    </xf>
    <xf numFmtId="43" fontId="32" fillId="2" borderId="12" xfId="1" applyFont="1" applyFill="1" applyBorder="1" applyAlignment="1">
      <alignment horizontal="left" vertical="center" wrapText="1"/>
    </xf>
    <xf numFmtId="43" fontId="26" fillId="0" borderId="12" xfId="1" applyFont="1" applyBorder="1" applyAlignment="1">
      <alignment horizontal="left" vertical="center" wrapText="1"/>
    </xf>
    <xf numFmtId="43" fontId="26" fillId="0" borderId="0" xfId="1" applyFont="1" applyAlignment="1">
      <alignment horizontal="left" vertical="center" wrapText="1"/>
    </xf>
    <xf numFmtId="166" fontId="33" fillId="0" borderId="11" xfId="0" applyNumberFormat="1" applyFont="1" applyBorder="1" applyAlignment="1">
      <alignment horizontal="right" vertical="center"/>
    </xf>
    <xf numFmtId="166" fontId="33" fillId="0" borderId="12" xfId="0" applyNumberFormat="1" applyFont="1" applyBorder="1" applyAlignment="1">
      <alignment horizontal="right" vertical="center"/>
    </xf>
    <xf numFmtId="166" fontId="33" fillId="0" borderId="0" xfId="0" applyNumberFormat="1" applyFont="1" applyAlignment="1">
      <alignment horizontal="right"/>
    </xf>
    <xf numFmtId="166" fontId="33" fillId="0" borderId="0" xfId="0" applyNumberFormat="1" applyFont="1" applyAlignment="1">
      <alignment horizontal="right" vertical="center"/>
    </xf>
    <xf numFmtId="166" fontId="33" fillId="0" borderId="12" xfId="0" applyNumberFormat="1" applyFont="1" applyBorder="1" applyAlignment="1">
      <alignment horizontal="right" vertical="center" wrapText="1"/>
    </xf>
    <xf numFmtId="166" fontId="32" fillId="2" borderId="12" xfId="0" applyNumberFormat="1" applyFont="1" applyFill="1" applyBorder="1" applyAlignment="1">
      <alignment horizontal="right" vertical="center" wrapText="1"/>
    </xf>
    <xf numFmtId="0" fontId="34" fillId="0" borderId="0"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10</xdr:col>
      <xdr:colOff>809625</xdr:colOff>
      <xdr:row>0</xdr:row>
      <xdr:rowOff>28574</xdr:rowOff>
    </xdr:from>
    <xdr:to>
      <xdr:col>11</xdr:col>
      <xdr:colOff>180975</xdr:colOff>
      <xdr:row>4</xdr:row>
      <xdr:rowOff>266699</xdr:rowOff>
    </xdr:to>
    <xdr:pic>
      <xdr:nvPicPr>
        <xdr:cNvPr id="2" name="image00.jpg" title="Image"/>
        <xdr:cNvPicPr preferRelativeResize="0"/>
      </xdr:nvPicPr>
      <xdr:blipFill>
        <a:blip xmlns:r="http://schemas.openxmlformats.org/officeDocument/2006/relationships" r:embed="rId1" cstate="print"/>
        <a:stretch>
          <a:fillRect/>
        </a:stretch>
      </xdr:blipFill>
      <xdr:spPr>
        <a:xfrm>
          <a:off x="15601950" y="28574"/>
          <a:ext cx="1028700" cy="1590675"/>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0Bxf6anvYj47HclJjbVRoUzhyVE0/view?usp=sharing" TargetMode="External"/><Relationship Id="rId21" Type="http://schemas.openxmlformats.org/officeDocument/2006/relationships/hyperlink" Target="https://drive.google.com/file/d/0Bxf6anvYj47HTENpRFowTWx4YlE/view?usp=sharing" TargetMode="External"/><Relationship Id="rId42" Type="http://schemas.openxmlformats.org/officeDocument/2006/relationships/hyperlink" Target="https://drive.google.com/file/d/0Bxf6anvYj47HVFRHaUxZVkFSMnM/view?usp=sharing" TargetMode="External"/><Relationship Id="rId63" Type="http://schemas.openxmlformats.org/officeDocument/2006/relationships/hyperlink" Target="https://drive.google.com/file/d/0Bxf6anvYj47HejlHdU9TTU5ld0E/view?usp=sharing" TargetMode="External"/><Relationship Id="rId84" Type="http://schemas.openxmlformats.org/officeDocument/2006/relationships/hyperlink" Target="https://drive.google.com/file/d/0Bxf6anvYj47HajZnZzJPcWdKbU0/view?usp=sharing" TargetMode="External"/><Relationship Id="rId138" Type="http://schemas.openxmlformats.org/officeDocument/2006/relationships/hyperlink" Target="https://drive.google.com/file/d/0Bxf6anvYj47HOHMwb0JLeGIzMWc/view?usp=sharing" TargetMode="External"/><Relationship Id="rId159" Type="http://schemas.openxmlformats.org/officeDocument/2006/relationships/hyperlink" Target="https://drive.google.com/file/d/0Bxf6anvYj47HZkwyMGVoOXhQNXM/view?usp=sharing" TargetMode="External"/><Relationship Id="rId170" Type="http://schemas.openxmlformats.org/officeDocument/2006/relationships/hyperlink" Target="https://drive.google.com/file/d/0Bxf6anvYj47HVHJ3RUJmZDBfWGM/view?usp=sharing" TargetMode="External"/><Relationship Id="rId191" Type="http://schemas.openxmlformats.org/officeDocument/2006/relationships/hyperlink" Target="https://drive.google.com/file/d/0Bxf6anvYj47HLW80OHlTTGljQ28/view?usp=sharing" TargetMode="External"/><Relationship Id="rId205" Type="http://schemas.openxmlformats.org/officeDocument/2006/relationships/hyperlink" Target="https://drive.google.com/file/d/0Bxf6anvYj47HWjFIdXJLWnZ1aDA/view?usp=sharing" TargetMode="External"/><Relationship Id="rId107" Type="http://schemas.openxmlformats.org/officeDocument/2006/relationships/hyperlink" Target="https://drive.google.com/file/d/0Bxf6anvYj47HTkxLakZfTHlYc1k/view?usp=sharing" TargetMode="External"/><Relationship Id="rId11" Type="http://schemas.openxmlformats.org/officeDocument/2006/relationships/hyperlink" Target="https://drive.google.com/file/d/0Bxf6anvYj47HSXE2TjktUWpPbXM/view?usp=sharing" TargetMode="External"/><Relationship Id="rId32" Type="http://schemas.openxmlformats.org/officeDocument/2006/relationships/hyperlink" Target="https://drive.google.com/file/d/0Bxf6anvYj47HUmdQa2xvcjdKMnc/view?usp=sharing" TargetMode="External"/><Relationship Id="rId53" Type="http://schemas.openxmlformats.org/officeDocument/2006/relationships/hyperlink" Target="https://drive.google.com/file/d/0Bxf6anvYj47HTDdnMzJVQTNmYWM/view?usp=sharing" TargetMode="External"/><Relationship Id="rId74" Type="http://schemas.openxmlformats.org/officeDocument/2006/relationships/hyperlink" Target="https://drive.google.com/file/d/0Bxf6anvYj47HTGZxR1Zia3plMFU/view?usp=sharing" TargetMode="External"/><Relationship Id="rId128" Type="http://schemas.openxmlformats.org/officeDocument/2006/relationships/hyperlink" Target="https://drive.google.com/file/d/0Bxf6anvYj47HMEF1YW0tQ05SWjQ/view?usp=sharing" TargetMode="External"/><Relationship Id="rId149" Type="http://schemas.openxmlformats.org/officeDocument/2006/relationships/hyperlink" Target="https://drive.google.com/file/d/0Bxf6anvYj47HTXZlNnZZTXdkYVE/view?usp=sharing" TargetMode="External"/><Relationship Id="rId5" Type="http://schemas.openxmlformats.org/officeDocument/2006/relationships/hyperlink" Target="https://drive.google.com/file/d/0Bxf6anvYj47HUnNXZGwtTFZrTWs/view?usp=sharing" TargetMode="External"/><Relationship Id="rId95" Type="http://schemas.openxmlformats.org/officeDocument/2006/relationships/hyperlink" Target="https://drive.google.com/file/d/0Bxf6anvYj47HNWZqOUd6RnlzRU0/view?usp=sharing" TargetMode="External"/><Relationship Id="rId160" Type="http://schemas.openxmlformats.org/officeDocument/2006/relationships/hyperlink" Target="https://drive.google.com/file/d/0Bxf6anvYj47HaVlyU3hpVElwS1E/view?usp=sharing" TargetMode="External"/><Relationship Id="rId181" Type="http://schemas.openxmlformats.org/officeDocument/2006/relationships/hyperlink" Target="https://drive.google.com/file/d/0Bxf6anvYj47HbktaNVo5Z2tGdGs/view?usp=sharing" TargetMode="External"/><Relationship Id="rId216" Type="http://schemas.openxmlformats.org/officeDocument/2006/relationships/hyperlink" Target="https://drive.google.com/file/d/0Bxf6anvYj47HX2JicGd1c2ZuRkk/view?usp=sharing" TargetMode="External"/><Relationship Id="rId22" Type="http://schemas.openxmlformats.org/officeDocument/2006/relationships/hyperlink" Target="https://drive.google.com/file/d/0Bxf6anvYj47HNzNMbkNhNWRzb3M/view?usp=sharing" TargetMode="External"/><Relationship Id="rId43" Type="http://schemas.openxmlformats.org/officeDocument/2006/relationships/hyperlink" Target="https://drive.google.com/file/d/0Bxf6anvYj47Hbmdaa3pMZ20yNVU/view?usp=sharing" TargetMode="External"/><Relationship Id="rId64" Type="http://schemas.openxmlformats.org/officeDocument/2006/relationships/hyperlink" Target="https://drive.google.com/file/d/0Bxf6anvYj47HUENXdGJmc3VLQVU/view?usp=sharing" TargetMode="External"/><Relationship Id="rId118" Type="http://schemas.openxmlformats.org/officeDocument/2006/relationships/hyperlink" Target="https://drive.google.com/file/d/0Bxf6anvYj47HZ0ROU2UxdHptMkE/view?usp=sharing" TargetMode="External"/><Relationship Id="rId139" Type="http://schemas.openxmlformats.org/officeDocument/2006/relationships/hyperlink" Target="https://drive.google.com/file/d/0Bxf6anvYj47HUl9Mc0szQng4VGM/view?usp=sharing" TargetMode="External"/><Relationship Id="rId85" Type="http://schemas.openxmlformats.org/officeDocument/2006/relationships/hyperlink" Target="https://drive.google.com/file/d/0Bxf6anvYj47HankwMFp0VGJRODQ/view?usp=sharing" TargetMode="External"/><Relationship Id="rId150" Type="http://schemas.openxmlformats.org/officeDocument/2006/relationships/hyperlink" Target="https://drive.google.com/file/d/0Bxf6anvYj47HTUstN05vRFRWbWM/view?usp=sharing" TargetMode="External"/><Relationship Id="rId171" Type="http://schemas.openxmlformats.org/officeDocument/2006/relationships/hyperlink" Target="https://drive.google.com/file/d/0Bxf6anvYj47HZFpBSmsxMlNWNm8/view?usp=sharing" TargetMode="External"/><Relationship Id="rId192" Type="http://schemas.openxmlformats.org/officeDocument/2006/relationships/hyperlink" Target="https://drive.google.com/file/d/0Bxf6anvYj47HRmJUaUZMZ2hRRUk/view?usp=sharing" TargetMode="External"/><Relationship Id="rId206" Type="http://schemas.openxmlformats.org/officeDocument/2006/relationships/hyperlink" Target="https://drive.google.com/file/d/0Bxf6anvYj47HbHBtV1ZOWEFvaEE/view?usp=sharing" TargetMode="External"/><Relationship Id="rId12" Type="http://schemas.openxmlformats.org/officeDocument/2006/relationships/hyperlink" Target="https://drive.google.com/file/d/0Bxf6anvYj47HVTEzRldIaHRUMmc/view?usp=sharing" TargetMode="External"/><Relationship Id="rId33" Type="http://schemas.openxmlformats.org/officeDocument/2006/relationships/hyperlink" Target="https://drive.google.com/file/d/0Bxf6anvYj47HLWdwS3AzM3RnWU0/view?usp=sharing" TargetMode="External"/><Relationship Id="rId108" Type="http://schemas.openxmlformats.org/officeDocument/2006/relationships/hyperlink" Target="https://drive.google.com/file/d/0Bxf6anvYj47HNWxxWnE2NlE2RFE/view?usp=sharing" TargetMode="External"/><Relationship Id="rId129" Type="http://schemas.openxmlformats.org/officeDocument/2006/relationships/hyperlink" Target="https://drive.google.com/file/d/0Bxf6anvYj47HTVRYTFRkUkFoTjg/view?usp=sharing" TargetMode="External"/><Relationship Id="rId54" Type="http://schemas.openxmlformats.org/officeDocument/2006/relationships/hyperlink" Target="https://drive.google.com/file/d/0Bxf6anvYj47Hb3VQQy1ZUnhiWGs/view?usp=sharing" TargetMode="External"/><Relationship Id="rId75" Type="http://schemas.openxmlformats.org/officeDocument/2006/relationships/hyperlink" Target="https://drive.google.com/file/d/0Bxf6anvYj47HQWgtSndxU2pjeXM/view?usp=sharing" TargetMode="External"/><Relationship Id="rId96" Type="http://schemas.openxmlformats.org/officeDocument/2006/relationships/hyperlink" Target="https://drive.google.com/file/d/0Bxf6anvYj47HdEsyQ2J5Q3Y0VXc/view?usp=sharing" TargetMode="External"/><Relationship Id="rId140" Type="http://schemas.openxmlformats.org/officeDocument/2006/relationships/hyperlink" Target="https://drive.google.com/file/d/0Bxf6anvYj47Ha3UxaVRkNW1aRVU/view?usp=sharing" TargetMode="External"/><Relationship Id="rId161" Type="http://schemas.openxmlformats.org/officeDocument/2006/relationships/hyperlink" Target="https://drive.google.com/file/d/0Bxf6anvYj47HRFRVdnRpTU1ROU0/view?usp=sharing" TargetMode="External"/><Relationship Id="rId182" Type="http://schemas.openxmlformats.org/officeDocument/2006/relationships/hyperlink" Target="https://drive.google.com/file/d/0Bxf6anvYj47HSWhwOVZXUjBURmc/view?usp=sharing" TargetMode="External"/><Relationship Id="rId217" Type="http://schemas.openxmlformats.org/officeDocument/2006/relationships/hyperlink" Target="https://drive.google.com/file/d/0Bxf6anvYj47HMHZlMDRBbUhQZGc/view?usp=sharing" TargetMode="External"/><Relationship Id="rId6" Type="http://schemas.openxmlformats.org/officeDocument/2006/relationships/hyperlink" Target="https://drive.google.com/file/d/0Bxf6anvYj47HbzBsQm9hX2JnRjQ/view?usp=sharing" TargetMode="External"/><Relationship Id="rId23" Type="http://schemas.openxmlformats.org/officeDocument/2006/relationships/hyperlink" Target="https://drive.google.com/file/d/0Bxf6anvYj47HRG03aWJGZWxqSGc/view?usp=sharing" TargetMode="External"/><Relationship Id="rId119" Type="http://schemas.openxmlformats.org/officeDocument/2006/relationships/hyperlink" Target="https://drive.google.com/file/d/0Bxf6anvYj47HUnVMSU5TaEFzNlE/view?usp=sharing" TargetMode="External"/><Relationship Id="rId44" Type="http://schemas.openxmlformats.org/officeDocument/2006/relationships/hyperlink" Target="https://drive.google.com/file/d/0Bxf6anvYj47HR19qM01uM0xxZVE/view?usp=sharing" TargetMode="External"/><Relationship Id="rId65" Type="http://schemas.openxmlformats.org/officeDocument/2006/relationships/hyperlink" Target="https://drive.google.com/file/d/0Bxf6anvYj47HOW9tZl9zcFFCQW8/view?usp=sharing" TargetMode="External"/><Relationship Id="rId86" Type="http://schemas.openxmlformats.org/officeDocument/2006/relationships/hyperlink" Target="https://drive.google.com/file/d/0Bxf6anvYj47HODV0NlRTZGZ5WXM/view?usp=sharing" TargetMode="External"/><Relationship Id="rId130" Type="http://schemas.openxmlformats.org/officeDocument/2006/relationships/hyperlink" Target="https://drive.google.com/file/d/0Bxf6anvYj47HQXZoYnp0Y2h5REU/view?usp=sharing" TargetMode="External"/><Relationship Id="rId151" Type="http://schemas.openxmlformats.org/officeDocument/2006/relationships/hyperlink" Target="https://drive.google.com/file/d/0Bxf6anvYj47HNjRZSXhVcHNGRVE/view?usp=sharing" TargetMode="External"/><Relationship Id="rId172" Type="http://schemas.openxmlformats.org/officeDocument/2006/relationships/hyperlink" Target="https://drive.google.com/file/d/0Bxf6anvYj47HZTRSYk1jYmtoeEE/view?usp=sharing" TargetMode="External"/><Relationship Id="rId193" Type="http://schemas.openxmlformats.org/officeDocument/2006/relationships/hyperlink" Target="https://drive.google.com/file/d/0Bxf6anvYj47HTXRSTnFPZHR6TzA/view?usp=sharing" TargetMode="External"/><Relationship Id="rId207" Type="http://schemas.openxmlformats.org/officeDocument/2006/relationships/hyperlink" Target="https://drive.google.com/file/d/0Bxf6anvYj47HUkk2SHIyM2xhZGs/view?usp=sharing" TargetMode="External"/><Relationship Id="rId13" Type="http://schemas.openxmlformats.org/officeDocument/2006/relationships/hyperlink" Target="https://drive.google.com/file/d/0Bxf6anvYj47HbUhscDRCUnU3bDA/view?usp=sharing" TargetMode="External"/><Relationship Id="rId109" Type="http://schemas.openxmlformats.org/officeDocument/2006/relationships/hyperlink" Target="https://drive.google.com/file/d/0Bxf6anvYj47HU0Q2OVNENldLOU0/view?usp=sharing" TargetMode="External"/><Relationship Id="rId34" Type="http://schemas.openxmlformats.org/officeDocument/2006/relationships/hyperlink" Target="https://drive.google.com/file/d/0Bxf6anvYj47HTnllcWtHV3hVMUE/view?usp=sharing" TargetMode="External"/><Relationship Id="rId55" Type="http://schemas.openxmlformats.org/officeDocument/2006/relationships/hyperlink" Target="https://drive.google.com/file/d/0Bxf6anvYj47HUUJFM1NBNng5d1U/view?usp=sharing" TargetMode="External"/><Relationship Id="rId76" Type="http://schemas.openxmlformats.org/officeDocument/2006/relationships/hyperlink" Target="https://drive.google.com/file/d/0Bxf6anvYj47HMUIyZFJQTVZoYWc/view?usp=sharing" TargetMode="External"/><Relationship Id="rId97" Type="http://schemas.openxmlformats.org/officeDocument/2006/relationships/hyperlink" Target="https://drive.google.com/file/d/0Bxf6anvYj47HQ3o1Um1qREU5ODg/view?usp=sharing" TargetMode="External"/><Relationship Id="rId120" Type="http://schemas.openxmlformats.org/officeDocument/2006/relationships/hyperlink" Target="https://drive.google.com/file/d/0Bxf6anvYj47HNkpGOGdYbVR0Ukk/view?usp=sharing" TargetMode="External"/><Relationship Id="rId141" Type="http://schemas.openxmlformats.org/officeDocument/2006/relationships/hyperlink" Target="https://drive.google.com/file/d/0Bxf6anvYj47HNldycVBkYXd4ckE/view?usp=sharing" TargetMode="External"/><Relationship Id="rId7" Type="http://schemas.openxmlformats.org/officeDocument/2006/relationships/hyperlink" Target="https://drive.google.com/file/d/0Bxf6anvYj47HalBtdFgyUGpRS0E/view?usp=sharing" TargetMode="External"/><Relationship Id="rId162" Type="http://schemas.openxmlformats.org/officeDocument/2006/relationships/hyperlink" Target="https://drive.google.com/file/d/0Bxf6anvYj47HVlpqMHV6MHRVYm8/view?usp=sharing" TargetMode="External"/><Relationship Id="rId183" Type="http://schemas.openxmlformats.org/officeDocument/2006/relationships/hyperlink" Target="https://drive.google.com/file/d/0Bxf6anvYj47HaUV5QVMwRlJ2cFE/view?usp=sharing" TargetMode="External"/><Relationship Id="rId218" Type="http://schemas.openxmlformats.org/officeDocument/2006/relationships/hyperlink" Target="https://drive.google.com/file/d/0Bxf6anvYj47Ha1ZNYUJGYkk2TEE/view?usp=sharing" TargetMode="External"/><Relationship Id="rId24" Type="http://schemas.openxmlformats.org/officeDocument/2006/relationships/hyperlink" Target="https://drive.google.com/file/d/0Bxf6anvYj47HSi1ET1pnYXVUUnM/view?usp=sharing" TargetMode="External"/><Relationship Id="rId45" Type="http://schemas.openxmlformats.org/officeDocument/2006/relationships/hyperlink" Target="https://drive.google.com/file/d/0Bxf6anvYj47HVnZEQy1rQkp4eU0/view?usp=sharing" TargetMode="External"/><Relationship Id="rId66" Type="http://schemas.openxmlformats.org/officeDocument/2006/relationships/hyperlink" Target="https://drive.google.com/file/d/0Bxf6anvYj47HbGFBbkxJaWRhZTQ/view?usp=sharing" TargetMode="External"/><Relationship Id="rId87" Type="http://schemas.openxmlformats.org/officeDocument/2006/relationships/hyperlink" Target="https://drive.google.com/file/d/0Bxf6anvYj47HQnpVaElzTVQ2UVE/view?usp=sharing" TargetMode="External"/><Relationship Id="rId110" Type="http://schemas.openxmlformats.org/officeDocument/2006/relationships/hyperlink" Target="https://drive.google.com/file/d/0Bxf6anvYj47HcURoazY4cU9DLVE/view?usp=sharing" TargetMode="External"/><Relationship Id="rId131" Type="http://schemas.openxmlformats.org/officeDocument/2006/relationships/hyperlink" Target="https://drive.google.com/file/d/0Bxf6anvYj47HMGxHOGVMcFNuVW8/view?usp=sharing" TargetMode="External"/><Relationship Id="rId152" Type="http://schemas.openxmlformats.org/officeDocument/2006/relationships/hyperlink" Target="https://drive.google.com/file/d/0Bxf6anvYj47HajY5M2VCek54LUk/view?usp=sharing" TargetMode="External"/><Relationship Id="rId173" Type="http://schemas.openxmlformats.org/officeDocument/2006/relationships/hyperlink" Target="https://drive.google.com/file/d/0Bxf6anvYj47HNXIyYzNiakZ2eWc/view?usp=sharing" TargetMode="External"/><Relationship Id="rId194" Type="http://schemas.openxmlformats.org/officeDocument/2006/relationships/hyperlink" Target="https://drive.google.com/file/d/0Bxf6anvYj47HODBJRnJ3cWFBdUk/view?usp=sharing" TargetMode="External"/><Relationship Id="rId208" Type="http://schemas.openxmlformats.org/officeDocument/2006/relationships/hyperlink" Target="https://drive.google.com/file/d/0Bxf6anvYj47HWWd4SDVBd1JFOEU/view?usp=sharing" TargetMode="External"/><Relationship Id="rId14" Type="http://schemas.openxmlformats.org/officeDocument/2006/relationships/hyperlink" Target="https://drive.google.com/file/d/0Bxf6anvYj47HcmpPTzVjb2pJdXM/view?usp=sharing" TargetMode="External"/><Relationship Id="rId35" Type="http://schemas.openxmlformats.org/officeDocument/2006/relationships/hyperlink" Target="https://drive.google.com/file/d/0Bxf6anvYj47HakpzQ1RkVXpkdHM/view?usp=sharing" TargetMode="External"/><Relationship Id="rId56" Type="http://schemas.openxmlformats.org/officeDocument/2006/relationships/hyperlink" Target="https://drive.google.com/file/d/0Bxf6anvYj47HS3h5eVYzSjFPdEE/view?usp=sharing" TargetMode="External"/><Relationship Id="rId77" Type="http://schemas.openxmlformats.org/officeDocument/2006/relationships/hyperlink" Target="https://drive.google.com/file/d/0Bxf6anvYj47HWG9NdHZNMWZIQ1k/view?usp=sharing" TargetMode="External"/><Relationship Id="rId100" Type="http://schemas.openxmlformats.org/officeDocument/2006/relationships/hyperlink" Target="https://drive.google.com/file/d/0Bxf6anvYj47HN1htbllTWFdET2s/view?usp=sharing" TargetMode="External"/><Relationship Id="rId8" Type="http://schemas.openxmlformats.org/officeDocument/2006/relationships/hyperlink" Target="https://drive.google.com/file/d/0Bxf6anvYj47HeWNyWlhuMnVFRjQ/view?usp=sharing" TargetMode="External"/><Relationship Id="rId51" Type="http://schemas.openxmlformats.org/officeDocument/2006/relationships/hyperlink" Target="https://drive.google.com/file/d/0Bxf6anvYj47HSG14c3dDM2xfZUE/view?usp=sharing" TargetMode="External"/><Relationship Id="rId72" Type="http://schemas.openxmlformats.org/officeDocument/2006/relationships/hyperlink" Target="https://drive.google.com/file/d/0Bxf6anvYj47HdjRVQndiSXdDam8/view?usp=sharing" TargetMode="External"/><Relationship Id="rId93" Type="http://schemas.openxmlformats.org/officeDocument/2006/relationships/hyperlink" Target="https://drive.google.com/file/d/0Bxf6anvYj47HMVJ2STkxSmZRWk0/view?usp=sharing" TargetMode="External"/><Relationship Id="rId98" Type="http://schemas.openxmlformats.org/officeDocument/2006/relationships/hyperlink" Target="https://drive.google.com/file/d/0Bxf6anvYj47HUTVKNjZ0U19JR3c/view?usp=sharing" TargetMode="External"/><Relationship Id="rId121" Type="http://schemas.openxmlformats.org/officeDocument/2006/relationships/hyperlink" Target="https://drive.google.com/file/d/0Bxf6anvYj47HaFhweWJ4YnJtZVE/view?usp=sharing" TargetMode="External"/><Relationship Id="rId142" Type="http://schemas.openxmlformats.org/officeDocument/2006/relationships/hyperlink" Target="https://drive.google.com/file/d/0Bxf6anvYj47HMVlDdFd3Tlh2LUU/view?usp=sharing" TargetMode="External"/><Relationship Id="rId163" Type="http://schemas.openxmlformats.org/officeDocument/2006/relationships/hyperlink" Target="https://drive.google.com/file/d/0Bxf6anvYj47HekxDVXVVTTN3aGs/view?usp=sharing" TargetMode="External"/><Relationship Id="rId184" Type="http://schemas.openxmlformats.org/officeDocument/2006/relationships/hyperlink" Target="https://drive.google.com/file/d/0Bxf6anvYj47HN2VXSXRZazhubG8/view?usp=sharing" TargetMode="External"/><Relationship Id="rId189" Type="http://schemas.openxmlformats.org/officeDocument/2006/relationships/hyperlink" Target="https://drive.google.com/file/d/0Bxf6anvYj47HYlA2YTEzd0poN1E/view?usp=sharing" TargetMode="External"/><Relationship Id="rId219" Type="http://schemas.openxmlformats.org/officeDocument/2006/relationships/hyperlink" Target="https://drive.google.com/file/d/0Bxf6anvYj47HNVgwdGZld25xNE0/view?usp=sharing" TargetMode="External"/><Relationship Id="rId3" Type="http://schemas.openxmlformats.org/officeDocument/2006/relationships/hyperlink" Target="https://drive.google.com/file/d/0Bxf6anvYj47HU3ZzeTBUWjlIdzg/view?usp=sharing" TargetMode="External"/><Relationship Id="rId214" Type="http://schemas.openxmlformats.org/officeDocument/2006/relationships/hyperlink" Target="https://drive.google.com/file/d/0Bxf6anvYj47HYUIyRmRwcVZfQTA/view?usp=sharing" TargetMode="External"/><Relationship Id="rId25" Type="http://schemas.openxmlformats.org/officeDocument/2006/relationships/hyperlink" Target="https://drive.google.com/file/d/0Bxf6anvYj47Ha1g3SkYzUlNwVWs/view?usp=sharing" TargetMode="External"/><Relationship Id="rId46" Type="http://schemas.openxmlformats.org/officeDocument/2006/relationships/hyperlink" Target="https://drive.google.com/file/d/0Bxf6anvYj47HMDRyZWxSY0xyQlk/view?usp=sharing" TargetMode="External"/><Relationship Id="rId67" Type="http://schemas.openxmlformats.org/officeDocument/2006/relationships/hyperlink" Target="https://drive.google.com/file/d/0Bxf6anvYj47HeHpfZndyaWlWVDg/view?usp=sharing" TargetMode="External"/><Relationship Id="rId116" Type="http://schemas.openxmlformats.org/officeDocument/2006/relationships/hyperlink" Target="https://drive.google.com/file/d/0Bxf6anvYj47HRzlJQW1WOTBLNGs/view?usp=sharing" TargetMode="External"/><Relationship Id="rId137" Type="http://schemas.openxmlformats.org/officeDocument/2006/relationships/hyperlink" Target="https://drive.google.com/file/d/0Bxf6anvYj47HVmRvbUZWQ0Z0Z3M/view?usp=sharing" TargetMode="External"/><Relationship Id="rId158" Type="http://schemas.openxmlformats.org/officeDocument/2006/relationships/hyperlink" Target="https://drive.google.com/file/d/0Bxf6anvYj47HMXA5STBKRmhBa3c/view?usp=sharing" TargetMode="External"/><Relationship Id="rId20" Type="http://schemas.openxmlformats.org/officeDocument/2006/relationships/hyperlink" Target="https://drive.google.com/file/d/0Bxf6anvYj47HZ29RMFRTUUlVV00/view?usp=sharing" TargetMode="External"/><Relationship Id="rId41" Type="http://schemas.openxmlformats.org/officeDocument/2006/relationships/hyperlink" Target="https://drive.google.com/file/d/0Bxf6anvYj47HdWVSeTZvbm12ZE0/view?usp=sharing" TargetMode="External"/><Relationship Id="rId62" Type="http://schemas.openxmlformats.org/officeDocument/2006/relationships/hyperlink" Target="https://drive.google.com/file/d/0Bxf6anvYj47HLXYwRWpPQ0NwMms/view?usp=sharing" TargetMode="External"/><Relationship Id="rId83" Type="http://schemas.openxmlformats.org/officeDocument/2006/relationships/hyperlink" Target="https://drive.google.com/file/d/0Bxf6anvYj47HemdaN25hR1dYQXM/view?usp=sharing" TargetMode="External"/><Relationship Id="rId88" Type="http://schemas.openxmlformats.org/officeDocument/2006/relationships/hyperlink" Target="https://drive.google.com/file/d/0Bxf6anvYj47HMjdFVXp5Wm5YVE0/view?usp=sharing" TargetMode="External"/><Relationship Id="rId111" Type="http://schemas.openxmlformats.org/officeDocument/2006/relationships/hyperlink" Target="https://drive.google.com/file/d/0Bxf6anvYj47HUEF2MU94RjRDOG8/view?usp=sharing" TargetMode="External"/><Relationship Id="rId132" Type="http://schemas.openxmlformats.org/officeDocument/2006/relationships/hyperlink" Target="https://drive.google.com/file/d/0Bxf6anvYj47HWjBqUmc1X2Y3eG8/view?usp=sharing" TargetMode="External"/><Relationship Id="rId153" Type="http://schemas.openxmlformats.org/officeDocument/2006/relationships/hyperlink" Target="https://drive.google.com/file/d/0Bxf6anvYj47HRndHU3d6QlJFUms/view?usp=sharing" TargetMode="External"/><Relationship Id="rId174" Type="http://schemas.openxmlformats.org/officeDocument/2006/relationships/hyperlink" Target="https://drive.google.com/file/d/0Bxf6anvYj47HSkdXdXhsTE5KRzQ/view?usp=sharing" TargetMode="External"/><Relationship Id="rId179" Type="http://schemas.openxmlformats.org/officeDocument/2006/relationships/hyperlink" Target="https://drive.google.com/file/d/0Bxf6anvYj47HQlhqaEdaOTR2T2s/view?usp=sharing" TargetMode="External"/><Relationship Id="rId195" Type="http://schemas.openxmlformats.org/officeDocument/2006/relationships/hyperlink" Target="https://drive.google.com/file/d/0Bxf6anvYj47HeDZNUUQwb0JId1U/view?usp=sharing" TargetMode="External"/><Relationship Id="rId209" Type="http://schemas.openxmlformats.org/officeDocument/2006/relationships/hyperlink" Target="https://drive.google.com/file/d/0Bxf6anvYj47HbzAxOGg2dGxlWXM/view?usp=sharing" TargetMode="External"/><Relationship Id="rId190" Type="http://schemas.openxmlformats.org/officeDocument/2006/relationships/hyperlink" Target="https://drive.google.com/file/d/0Bxf6anvYj47HVk94bXVjcmF0TVk/view?usp=sharing" TargetMode="External"/><Relationship Id="rId204" Type="http://schemas.openxmlformats.org/officeDocument/2006/relationships/hyperlink" Target="https://drive.google.com/file/d/0Bxf6anvYj47HTk9BZ2o2bEFVeFk/view?usp=sharing" TargetMode="External"/><Relationship Id="rId220" Type="http://schemas.openxmlformats.org/officeDocument/2006/relationships/printerSettings" Target="../printerSettings/printerSettings1.bin"/><Relationship Id="rId15" Type="http://schemas.openxmlformats.org/officeDocument/2006/relationships/hyperlink" Target="https://drive.google.com/file/d/0Bxf6anvYj47HaHg0SXQzNjZxRTQ/view?usp=sharing" TargetMode="External"/><Relationship Id="rId36" Type="http://schemas.openxmlformats.org/officeDocument/2006/relationships/hyperlink" Target="https://drive.google.com/file/d/0Bxf6anvYj47HenpXSUJYUjRDZVE/view?usp=sharing" TargetMode="External"/><Relationship Id="rId57" Type="http://schemas.openxmlformats.org/officeDocument/2006/relationships/hyperlink" Target="https://drive.google.com/file/d/0Bxf6anvYj47HSmNLZFJaNEtWT0U/view?usp=sharing" TargetMode="External"/><Relationship Id="rId106" Type="http://schemas.openxmlformats.org/officeDocument/2006/relationships/hyperlink" Target="https://drive.google.com/file/d/0Bxf6anvYj47Hd0pCU2xMRjRsNTQ/view?usp=sharing" TargetMode="External"/><Relationship Id="rId127" Type="http://schemas.openxmlformats.org/officeDocument/2006/relationships/hyperlink" Target="https://drive.google.com/file/d/0Bxf6anvYj47HYWstT2F4U1hoaUk/view?usp=sharing" TargetMode="External"/><Relationship Id="rId10" Type="http://schemas.openxmlformats.org/officeDocument/2006/relationships/hyperlink" Target="https://drive.google.com/file/d/0Bxf6anvYj47HSEhmWExUV180UjA/view?usp=sharing" TargetMode="External"/><Relationship Id="rId31" Type="http://schemas.openxmlformats.org/officeDocument/2006/relationships/hyperlink" Target="https://drive.google.com/file/d/0Bxf6anvYj47HaGZUOXZSNm5WclU/view?usp=sharing" TargetMode="External"/><Relationship Id="rId52" Type="http://schemas.openxmlformats.org/officeDocument/2006/relationships/hyperlink" Target="https://drive.google.com/file/d/0Bxf6anvYj47HR0M3NXltVG55V3c/view?usp=sharing" TargetMode="External"/><Relationship Id="rId73" Type="http://schemas.openxmlformats.org/officeDocument/2006/relationships/hyperlink" Target="https://drive.google.com/file/d/0Bxf6anvYj47HYUMxdGlSQ0VKODA/view?usp=sharing" TargetMode="External"/><Relationship Id="rId78" Type="http://schemas.openxmlformats.org/officeDocument/2006/relationships/hyperlink" Target="https://drive.google.com/file/d/0Bxf6anvYj47HdHh4SFdWTm0xZE0/view?usp=sharing" TargetMode="External"/><Relationship Id="rId94" Type="http://schemas.openxmlformats.org/officeDocument/2006/relationships/hyperlink" Target="https://drive.google.com/file/d/0Bxf6anvYj47HN1pmdkRwV2d4RWs/view?usp=sharing" TargetMode="External"/><Relationship Id="rId99" Type="http://schemas.openxmlformats.org/officeDocument/2006/relationships/hyperlink" Target="https://drive.google.com/file/d/0Bxf6anvYj47HLUdManN4M2VRc1k/view?usp=sharing" TargetMode="External"/><Relationship Id="rId101" Type="http://schemas.openxmlformats.org/officeDocument/2006/relationships/hyperlink" Target="https://drive.google.com/file/d/0Bxf6anvYj47HQXpoN3RGN0RNV3c/view?usp=sharing" TargetMode="External"/><Relationship Id="rId122" Type="http://schemas.openxmlformats.org/officeDocument/2006/relationships/hyperlink" Target="https://drive.google.com/file/d/0Bxf6anvYj47HVDJxRTFZQmFhYXc/view?usp=sharing" TargetMode="External"/><Relationship Id="rId143" Type="http://schemas.openxmlformats.org/officeDocument/2006/relationships/hyperlink" Target="https://drive.google.com/file/d/0Bxf6anvYj47HdWJLWWtTMlpBYms/view?usp=sharing" TargetMode="External"/><Relationship Id="rId148" Type="http://schemas.openxmlformats.org/officeDocument/2006/relationships/hyperlink" Target="https://drive.google.com/file/d/0Bxf6anvYj47HRzZLN0tFd2tiZW8/view?usp=sharing" TargetMode="External"/><Relationship Id="rId164" Type="http://schemas.openxmlformats.org/officeDocument/2006/relationships/hyperlink" Target="https://drive.google.com/file/d/0Bxf6anvYj47HcTZpSDVGVHE3SWs/view?usp=sharing" TargetMode="External"/><Relationship Id="rId169" Type="http://schemas.openxmlformats.org/officeDocument/2006/relationships/hyperlink" Target="https://drive.google.com/file/d/0Bxf6anvYj47HNUtkZW5UeE1IZE0/view?usp=sharing" TargetMode="External"/><Relationship Id="rId185" Type="http://schemas.openxmlformats.org/officeDocument/2006/relationships/hyperlink" Target="https://drive.google.com/file/d/0Bxf6anvYj47Hd25ib2hWWnd4NTA/view?usp=sharing" TargetMode="External"/><Relationship Id="rId4" Type="http://schemas.openxmlformats.org/officeDocument/2006/relationships/hyperlink" Target="https://drive.google.com/file/d/0Bxf6anvYj47HcmhUNy1pYTc1c00/view?usp=sharing" TargetMode="External"/><Relationship Id="rId9" Type="http://schemas.openxmlformats.org/officeDocument/2006/relationships/hyperlink" Target="https://drive.google.com/file/d/0Bxf6anvYj47HbmpWMF9FNkRUSmc/view?usp=sharing" TargetMode="External"/><Relationship Id="rId180" Type="http://schemas.openxmlformats.org/officeDocument/2006/relationships/hyperlink" Target="https://drive.google.com/file/d/0Bxf6anvYj47Hb0lUV1ZjNnIzU1U/view?usp=sharing" TargetMode="External"/><Relationship Id="rId210" Type="http://schemas.openxmlformats.org/officeDocument/2006/relationships/hyperlink" Target="https://drive.google.com/file/d/0Bxf6anvYj47HYldXTXpUMUsyaUU/view?usp=sharing" TargetMode="External"/><Relationship Id="rId215" Type="http://schemas.openxmlformats.org/officeDocument/2006/relationships/hyperlink" Target="https://drive.google.com/file/d/0Bxf6anvYj47HZDZSUk9ZeEFVQTg/view?usp=sharing" TargetMode="External"/><Relationship Id="rId26" Type="http://schemas.openxmlformats.org/officeDocument/2006/relationships/hyperlink" Target="https://drive.google.com/file/d/0Bxf6anvYj47Hd2VxVVFjNGlMT1k/view?usp=sharing" TargetMode="External"/><Relationship Id="rId47" Type="http://schemas.openxmlformats.org/officeDocument/2006/relationships/hyperlink" Target="https://drive.google.com/file/d/0Bxf6anvYj47HT3h6TEpiNDRyYWc/view?usp=sharing" TargetMode="External"/><Relationship Id="rId68" Type="http://schemas.openxmlformats.org/officeDocument/2006/relationships/hyperlink" Target="https://drive.google.com/file/d/0Bxf6anvYj47Hb28wN1pLcG1YUEU/view?usp=sharing" TargetMode="External"/><Relationship Id="rId89" Type="http://schemas.openxmlformats.org/officeDocument/2006/relationships/hyperlink" Target="https://drive.google.com/file/d/0Bxf6anvYj47HYmVtVXU2M0d1NEU/view?usp=sharing" TargetMode="External"/><Relationship Id="rId112" Type="http://schemas.openxmlformats.org/officeDocument/2006/relationships/hyperlink" Target="https://drive.google.com/file/d/0Bxf6anvYj47HY3lVSE45aEFTRzQ/view?usp=sharing" TargetMode="External"/><Relationship Id="rId133" Type="http://schemas.openxmlformats.org/officeDocument/2006/relationships/hyperlink" Target="https://drive.google.com/file/d/0Bxf6anvYj47HdXh6N2RKdFR3elU/view?usp=sharing" TargetMode="External"/><Relationship Id="rId154" Type="http://schemas.openxmlformats.org/officeDocument/2006/relationships/hyperlink" Target="https://drive.google.com/file/d/0Bxf6anvYj47HVXgybXpFN1pZdms/view?usp=sharing" TargetMode="External"/><Relationship Id="rId175" Type="http://schemas.openxmlformats.org/officeDocument/2006/relationships/hyperlink" Target="https://drive.google.com/file/d/0Bxf6anvYj47HQmlwRDhBSHYxZDg/view?usp=sharing" TargetMode="External"/><Relationship Id="rId196" Type="http://schemas.openxmlformats.org/officeDocument/2006/relationships/hyperlink" Target="https://drive.google.com/file/d/0Bxf6anvYj47HNlRUWkx4dWNGdmM/view?usp=sharing" TargetMode="External"/><Relationship Id="rId200" Type="http://schemas.openxmlformats.org/officeDocument/2006/relationships/hyperlink" Target="https://drive.google.com/file/d/0Bxf6anvYj47Ha2VPeGNYWmNnMVU/view?usp=sharing" TargetMode="External"/><Relationship Id="rId16" Type="http://schemas.openxmlformats.org/officeDocument/2006/relationships/hyperlink" Target="https://drive.google.com/file/d/0Bxf6anvYj47HQ0l5dC05ZHhkWTQ/view?usp=sharing" TargetMode="External"/><Relationship Id="rId221" Type="http://schemas.openxmlformats.org/officeDocument/2006/relationships/drawing" Target="../drawings/drawing1.xml"/><Relationship Id="rId37" Type="http://schemas.openxmlformats.org/officeDocument/2006/relationships/hyperlink" Target="https://drive.google.com/file/d/0Bxf6anvYj47HV29BQjVvcEMyYUk/view?usp=sharing" TargetMode="External"/><Relationship Id="rId58" Type="http://schemas.openxmlformats.org/officeDocument/2006/relationships/hyperlink" Target="https://drive.google.com/file/d/0Bxf6anvYj47HZDR6d2pKTFYzZTQ/view?usp=sharing" TargetMode="External"/><Relationship Id="rId79" Type="http://schemas.openxmlformats.org/officeDocument/2006/relationships/hyperlink" Target="https://drive.google.com/file/d/0Bxf6anvYj47HSXMxWVF6N0x0d3c/view?usp=sharing" TargetMode="External"/><Relationship Id="rId102" Type="http://schemas.openxmlformats.org/officeDocument/2006/relationships/hyperlink" Target="https://drive.google.com/file/d/0Bxf6anvYj47HX0dRVThHUV93N28/view?usp=sharing" TargetMode="External"/><Relationship Id="rId123" Type="http://schemas.openxmlformats.org/officeDocument/2006/relationships/hyperlink" Target="https://drive.google.com/file/d/0Bxf6anvYj47HZjVrdTJiM1BHVmM/view?usp=sharing" TargetMode="External"/><Relationship Id="rId144" Type="http://schemas.openxmlformats.org/officeDocument/2006/relationships/hyperlink" Target="https://drive.google.com/file/d/0Bxf6anvYj47HU0tuTmhZbTVfR0k/view?usp=sharing" TargetMode="External"/><Relationship Id="rId90" Type="http://schemas.openxmlformats.org/officeDocument/2006/relationships/hyperlink" Target="https://drive.google.com/file/d/0Bxf6anvYj47HVHZrWnRkbXJzc2s/view?usp=sharing" TargetMode="External"/><Relationship Id="rId165" Type="http://schemas.openxmlformats.org/officeDocument/2006/relationships/hyperlink" Target="https://drive.google.com/file/d/0Bxf6anvYj47HS2xZWGxuWHp2N0E/view?usp=sharing" TargetMode="External"/><Relationship Id="rId186" Type="http://schemas.openxmlformats.org/officeDocument/2006/relationships/hyperlink" Target="https://drive.google.com/file/d/0Bxf6anvYj47HWElwTHZsWEJ3RUU/view?usp=sharing" TargetMode="External"/><Relationship Id="rId211" Type="http://schemas.openxmlformats.org/officeDocument/2006/relationships/hyperlink" Target="https://drive.google.com/file/d/0Bxf6anvYj47HbVcwLXh2QXhVdHM/view?usp=sharing" TargetMode="External"/><Relationship Id="rId27" Type="http://schemas.openxmlformats.org/officeDocument/2006/relationships/hyperlink" Target="https://drive.google.com/file/d/0Bxf6anvYj47HQVJqcko4VGdtTkU/view?usp=sharing" TargetMode="External"/><Relationship Id="rId48" Type="http://schemas.openxmlformats.org/officeDocument/2006/relationships/hyperlink" Target="https://drive.google.com/file/d/0Bxf6anvYj47HdFhmX3p1NFhCdWs/view?usp=sharing" TargetMode="External"/><Relationship Id="rId69" Type="http://schemas.openxmlformats.org/officeDocument/2006/relationships/hyperlink" Target="https://drive.google.com/file/d/0Bxf6anvYj47HTjVsYzRsTDh4YkU/view?usp=sharing" TargetMode="External"/><Relationship Id="rId113" Type="http://schemas.openxmlformats.org/officeDocument/2006/relationships/hyperlink" Target="https://drive.google.com/file/d/0Bxf6anvYj47HeGVvWlhWNU5pdWM/view?usp=sharing" TargetMode="External"/><Relationship Id="rId134" Type="http://schemas.openxmlformats.org/officeDocument/2006/relationships/hyperlink" Target="https://drive.google.com/file/d/0Bxf6anvYj47HblFfWDU0Tlh0VTg/view?usp=sharing" TargetMode="External"/><Relationship Id="rId80" Type="http://schemas.openxmlformats.org/officeDocument/2006/relationships/hyperlink" Target="https://drive.google.com/file/d/0Bxf6anvYj47HS2tVMFhsSlVzZEk/view?usp=sharing" TargetMode="External"/><Relationship Id="rId155" Type="http://schemas.openxmlformats.org/officeDocument/2006/relationships/hyperlink" Target="https://drive.google.com/file/d/0Bxf6anvYj47HWjBVa2RxU25ucHM/view?usp=sharing" TargetMode="External"/><Relationship Id="rId176" Type="http://schemas.openxmlformats.org/officeDocument/2006/relationships/hyperlink" Target="https://drive.google.com/file/d/0Bxf6anvYj47HY0EzWUN5Ql85RUk/view?usp=sharing" TargetMode="External"/><Relationship Id="rId197" Type="http://schemas.openxmlformats.org/officeDocument/2006/relationships/hyperlink" Target="https://drive.google.com/file/d/0Bxf6anvYj47HU2N0TGsyeW04c3M/view?usp=sharing" TargetMode="External"/><Relationship Id="rId201" Type="http://schemas.openxmlformats.org/officeDocument/2006/relationships/hyperlink" Target="https://drive.google.com/file/d/0Bxf6anvYj47Hdm9qc01BWS1xLTQ/view?usp=sharing" TargetMode="External"/><Relationship Id="rId17" Type="http://schemas.openxmlformats.org/officeDocument/2006/relationships/hyperlink" Target="https://drive.google.com/file/d/0Bxf6anvYj47HajRjNHQ3cExmOUk/view?usp=sharing" TargetMode="External"/><Relationship Id="rId38" Type="http://schemas.openxmlformats.org/officeDocument/2006/relationships/hyperlink" Target="https://drive.google.com/file/d/0Bxf6anvYj47HSzN3ZThaU2xRWmc/view?usp=sharing" TargetMode="External"/><Relationship Id="rId59" Type="http://schemas.openxmlformats.org/officeDocument/2006/relationships/hyperlink" Target="https://drive.google.com/file/d/0Bxf6anvYj47HNVFjLTBCNkN2UDQ/view?usp=sharing" TargetMode="External"/><Relationship Id="rId103" Type="http://schemas.openxmlformats.org/officeDocument/2006/relationships/hyperlink" Target="https://drive.google.com/file/d/0Bxf6anvYj47HajVfLVlQTFhnUTA/view?usp=sharing" TargetMode="External"/><Relationship Id="rId124" Type="http://schemas.openxmlformats.org/officeDocument/2006/relationships/hyperlink" Target="https://drive.google.com/file/d/0Bxf6anvYj47HeFBfR1dwUlA3Z0U/view?usp=sharing" TargetMode="External"/><Relationship Id="rId70" Type="http://schemas.openxmlformats.org/officeDocument/2006/relationships/hyperlink" Target="https://drive.google.com/file/d/0Bxf6anvYj47HdjRVQndiSXdDam8/view?usp=sharing" TargetMode="External"/><Relationship Id="rId91" Type="http://schemas.openxmlformats.org/officeDocument/2006/relationships/hyperlink" Target="https://drive.google.com/file/d/0Bxf6anvYj47HREdNYml1N3dBLXM/view?usp=sharing" TargetMode="External"/><Relationship Id="rId145" Type="http://schemas.openxmlformats.org/officeDocument/2006/relationships/hyperlink" Target="https://drive.google.com/file/d/0Bxf6anvYj47HZnZvS01SNjRDUmc/view?usp=sharing" TargetMode="External"/><Relationship Id="rId166" Type="http://schemas.openxmlformats.org/officeDocument/2006/relationships/hyperlink" Target="https://drive.google.com/file/d/0Bxf6anvYj47HYVBtZmFrYm9VSzg/view?usp=sharing" TargetMode="External"/><Relationship Id="rId187" Type="http://schemas.openxmlformats.org/officeDocument/2006/relationships/hyperlink" Target="https://drive.google.com/file/d/0Bxf6anvYj47HYXNjUmtsMERNM1E/view?usp=sharing" TargetMode="External"/><Relationship Id="rId1" Type="http://schemas.openxmlformats.org/officeDocument/2006/relationships/hyperlink" Target="https://docs.google.com/spreadsheets/d/1dMRuDmL3Iv2V88LZhqIP9as68fP6t3ojO5GrE9daMpk/pubhtml?gid=702960368&amp;single=true" TargetMode="External"/><Relationship Id="rId212" Type="http://schemas.openxmlformats.org/officeDocument/2006/relationships/hyperlink" Target="https://drive.google.com/file/d/0Bxf6anvYj47HR21qVGdtQXhoMFU/view?usp=sharing" TargetMode="External"/><Relationship Id="rId28" Type="http://schemas.openxmlformats.org/officeDocument/2006/relationships/hyperlink" Target="https://drive.google.com/file/d/0Bxf6anvYj47HWHhSLXdpeWhqYzg/view?usp=sharing" TargetMode="External"/><Relationship Id="rId49" Type="http://schemas.openxmlformats.org/officeDocument/2006/relationships/hyperlink" Target="https://drive.google.com/file/d/0Bxf6anvYj47HVmxIbGpWajhuWXc/view?usp=sharing" TargetMode="External"/><Relationship Id="rId114" Type="http://schemas.openxmlformats.org/officeDocument/2006/relationships/hyperlink" Target="https://drive.google.com/file/d/0Bxf6anvYj47HS25MTVV2bUNOODg/view?usp=sharing" TargetMode="External"/><Relationship Id="rId60" Type="http://schemas.openxmlformats.org/officeDocument/2006/relationships/hyperlink" Target="https://drive.google.com/file/d/0Bxf6anvYj47HWkR2TFJUem82Qzg/view?usp=sharing" TargetMode="External"/><Relationship Id="rId81" Type="http://schemas.openxmlformats.org/officeDocument/2006/relationships/hyperlink" Target="https://drive.google.com/file/d/0Bxf6anvYj47HOEJhWDd3RDZEd1k/view?usp=sharing" TargetMode="External"/><Relationship Id="rId135" Type="http://schemas.openxmlformats.org/officeDocument/2006/relationships/hyperlink" Target="https://drive.google.com/file/d/0Bxf6anvYj47HVUtmUW80Tl84Y2M/view?usp=sharing" TargetMode="External"/><Relationship Id="rId156" Type="http://schemas.openxmlformats.org/officeDocument/2006/relationships/hyperlink" Target="https://drive.google.com/file/d/0Bxf6anvYj47HWlMxQXVNdmZJMTg/view?usp=sharing" TargetMode="External"/><Relationship Id="rId177" Type="http://schemas.openxmlformats.org/officeDocument/2006/relationships/hyperlink" Target="https://drive.google.com/file/d/0Bxf6anvYj47HNThjSDNCNThuVmM/view?usp=sharing" TargetMode="External"/><Relationship Id="rId198" Type="http://schemas.openxmlformats.org/officeDocument/2006/relationships/hyperlink" Target="https://drive.google.com/file/d/0Bxf6anvYj47HcHIzWWxvTzU1OHc/view?usp=sharing" TargetMode="External"/><Relationship Id="rId202" Type="http://schemas.openxmlformats.org/officeDocument/2006/relationships/hyperlink" Target="https://drive.google.com/file/d/0Bxf6anvYj47HNnFMZ1M3Ykkta3M/view?usp=sharing" TargetMode="External"/><Relationship Id="rId18" Type="http://schemas.openxmlformats.org/officeDocument/2006/relationships/hyperlink" Target="https://drive.google.com/file/d/0Bxf6anvYj47HTkxyOThUM3ctOVk/view?usp=sharing" TargetMode="External"/><Relationship Id="rId39" Type="http://schemas.openxmlformats.org/officeDocument/2006/relationships/hyperlink" Target="https://drive.google.com/file/d/0Bxf6anvYj47HLWtDQzNIQ0k1bzg/view?usp=sharing" TargetMode="External"/><Relationship Id="rId50" Type="http://schemas.openxmlformats.org/officeDocument/2006/relationships/hyperlink" Target="https://drive.google.com/file/d/0Bxf6anvYj47HTTRQR0xfSV9vWVk/view?usp=sharing" TargetMode="External"/><Relationship Id="rId104" Type="http://schemas.openxmlformats.org/officeDocument/2006/relationships/hyperlink" Target="https://drive.google.com/file/d/0Bxf6anvYj47HcEp1WjFjX2YwZkE/view?usp=sharing" TargetMode="External"/><Relationship Id="rId125" Type="http://schemas.openxmlformats.org/officeDocument/2006/relationships/hyperlink" Target="https://drive.google.com/file/d/0Bxf6anvYj47Hb0pWRVhQaG5LVjA/view?usp=sharing" TargetMode="External"/><Relationship Id="rId146" Type="http://schemas.openxmlformats.org/officeDocument/2006/relationships/hyperlink" Target="https://drive.google.com/file/d/0Bxf6anvYj47HaEhMUW03OXpkUjQ/view?usp=sharing" TargetMode="External"/><Relationship Id="rId167" Type="http://schemas.openxmlformats.org/officeDocument/2006/relationships/hyperlink" Target="https://drive.google.com/file/d/0Bxf6anvYj47HcE5nMUwtSWIxclE/view?usp=sharing" TargetMode="External"/><Relationship Id="rId188" Type="http://schemas.openxmlformats.org/officeDocument/2006/relationships/hyperlink" Target="https://drive.google.com/file/d/0Bxf6anvYj47HUTRpUk5rajZoMWc/view?usp=sharing" TargetMode="External"/><Relationship Id="rId71" Type="http://schemas.openxmlformats.org/officeDocument/2006/relationships/hyperlink" Target="https://drive.google.com/file/d/0Bxf6anvYj47HRHdLTUk4M1hvbmM/view?usp=sharing" TargetMode="External"/><Relationship Id="rId92" Type="http://schemas.openxmlformats.org/officeDocument/2006/relationships/hyperlink" Target="https://drive.google.com/file/d/0Bxf6anvYj47HVW5oV2FOT2lUdzg/view?usp=sharing" TargetMode="External"/><Relationship Id="rId213" Type="http://schemas.openxmlformats.org/officeDocument/2006/relationships/hyperlink" Target="https://drive.google.com/file/d/0Bxf6anvYj47HS3U3anBMaXgzeG8/view?usp=sharing" TargetMode="External"/><Relationship Id="rId2" Type="http://schemas.openxmlformats.org/officeDocument/2006/relationships/hyperlink" Target="https://docs.google.com/spreadsheets/d/1O3ooJfCT3dLhuTVUxlGn8voIXwlTvKlDT0oWmZ4sihI/pubhtml?gid=702960368&amp;single=true" TargetMode="External"/><Relationship Id="rId29" Type="http://schemas.openxmlformats.org/officeDocument/2006/relationships/hyperlink" Target="https://drive.google.com/file/d/0Bxf6anvYj47HQzVEUmJ4MkFCZTg/view?usp=sharing" TargetMode="External"/><Relationship Id="rId40" Type="http://schemas.openxmlformats.org/officeDocument/2006/relationships/hyperlink" Target="https://drive.google.com/file/d/0Bxf6anvYj47HMFhOeXRZUXZfOEk/view?usp=sharing" TargetMode="External"/><Relationship Id="rId115" Type="http://schemas.openxmlformats.org/officeDocument/2006/relationships/hyperlink" Target="https://drive.google.com/file/d/0Bxf6anvYj47HNzRGSklpQWNzUWc/view?usp=sharing" TargetMode="External"/><Relationship Id="rId136" Type="http://schemas.openxmlformats.org/officeDocument/2006/relationships/hyperlink" Target="https://drive.google.com/file/d/0Bxf6anvYj47HVzdxT1J5UnhHdWs/view?usp=sharing" TargetMode="External"/><Relationship Id="rId157" Type="http://schemas.openxmlformats.org/officeDocument/2006/relationships/hyperlink" Target="https://drive.google.com/file/d/0Bxf6anvYj47Hd0E4UDY3cUhmTk0/view?usp=sharing" TargetMode="External"/><Relationship Id="rId178" Type="http://schemas.openxmlformats.org/officeDocument/2006/relationships/hyperlink" Target="https://drive.google.com/file/d/0Bxf6anvYj47HQ3JvbmZRRXNKYkU/view?usp=sharing" TargetMode="External"/><Relationship Id="rId61" Type="http://schemas.openxmlformats.org/officeDocument/2006/relationships/hyperlink" Target="https://drive.google.com/file/d/0Bxf6anvYj47HX2JwTTNpUEMyeWc/view?usp=sharing" TargetMode="External"/><Relationship Id="rId82" Type="http://schemas.openxmlformats.org/officeDocument/2006/relationships/hyperlink" Target="https://drive.google.com/file/d/0Bxf6anvYj47HUnZjanVNTFE3TXM/view?usp=sharing" TargetMode="External"/><Relationship Id="rId199" Type="http://schemas.openxmlformats.org/officeDocument/2006/relationships/hyperlink" Target="https://drive.google.com/file/d/0Bxf6anvYj47HY29SU002dzBXUlk/view?usp=sharing" TargetMode="External"/><Relationship Id="rId203" Type="http://schemas.openxmlformats.org/officeDocument/2006/relationships/hyperlink" Target="https://drive.google.com/file/d/0Bxf6anvYj47HMmEzd3YtazVpdUE/view?usp=sharing" TargetMode="External"/><Relationship Id="rId19" Type="http://schemas.openxmlformats.org/officeDocument/2006/relationships/hyperlink" Target="https://drive.google.com/file/d/0Bxf6anvYj47HRnQyRURXeWJNOEE/view?usp=sharing" TargetMode="External"/><Relationship Id="rId30" Type="http://schemas.openxmlformats.org/officeDocument/2006/relationships/hyperlink" Target="https://drive.google.com/file/d/0Bxf6anvYj47HNUtTd1RBVjRSYjA/view?usp=sharing" TargetMode="External"/><Relationship Id="rId105" Type="http://schemas.openxmlformats.org/officeDocument/2006/relationships/hyperlink" Target="https://drive.google.com/file/d/0Bxf6anvYj47HZVNLUmJVTEFrRGs/view?usp=sharing" TargetMode="External"/><Relationship Id="rId126" Type="http://schemas.openxmlformats.org/officeDocument/2006/relationships/hyperlink" Target="https://drive.google.com/file/d/0Bxf6anvYj47HeElRRVUyc3FBYlU/view?usp=sharing" TargetMode="External"/><Relationship Id="rId147" Type="http://schemas.openxmlformats.org/officeDocument/2006/relationships/hyperlink" Target="https://drive.google.com/file/d/0Bxf6anvYj47HTjNabWN4SGVLQTQ/view?usp=sharing" TargetMode="External"/><Relationship Id="rId168" Type="http://schemas.openxmlformats.org/officeDocument/2006/relationships/hyperlink" Target="https://drive.google.com/file/d/0Bxf6anvYj47Hb1ZvbmJlbC1UWlE/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
  <sheetViews>
    <sheetView tabSelected="1" workbookViewId="0">
      <pane ySplit="6" topLeftCell="A7" activePane="bottomLeft" state="frozen"/>
      <selection pane="bottomLeft" sqref="A1:J2"/>
    </sheetView>
  </sheetViews>
  <sheetFormatPr defaultColWidth="14.42578125" defaultRowHeight="15.75" customHeight="1" x14ac:dyDescent="0.2"/>
  <cols>
    <col min="1" max="1" width="4.42578125" customWidth="1"/>
    <col min="2" max="2" width="11.42578125" customWidth="1"/>
    <col min="3" max="3" width="52.85546875" customWidth="1"/>
    <col min="4" max="4" width="29.42578125" customWidth="1"/>
    <col min="5" max="5" width="21.7109375" customWidth="1"/>
    <col min="6" max="6" width="14.7109375" customWidth="1"/>
    <col min="7" max="7" width="14.85546875" customWidth="1"/>
    <col min="8" max="8" width="18.28515625" customWidth="1"/>
    <col min="9" max="9" width="22.7109375" customWidth="1"/>
    <col min="10" max="10" width="31.42578125" customWidth="1"/>
    <col min="11" max="11" width="24.85546875" customWidth="1"/>
    <col min="12" max="12" width="13.85546875" customWidth="1"/>
  </cols>
  <sheetData>
    <row r="1" spans="1:12" ht="16.5" customHeight="1" x14ac:dyDescent="0.2">
      <c r="A1" s="47" t="s">
        <v>354</v>
      </c>
      <c r="B1" s="48"/>
      <c r="C1" s="48"/>
      <c r="D1" s="48"/>
      <c r="E1" s="48"/>
      <c r="F1" s="48"/>
      <c r="G1" s="48"/>
      <c r="H1" s="48"/>
      <c r="I1" s="48"/>
      <c r="J1" s="49"/>
      <c r="K1" s="35"/>
      <c r="L1" s="31"/>
    </row>
    <row r="2" spans="1:12" ht="18" customHeight="1" x14ac:dyDescent="0.2">
      <c r="A2" s="50"/>
      <c r="B2" s="51"/>
      <c r="C2" s="51"/>
      <c r="D2" s="51"/>
      <c r="E2" s="51"/>
      <c r="F2" s="51"/>
      <c r="G2" s="51"/>
      <c r="H2" s="51"/>
      <c r="I2" s="51"/>
      <c r="J2" s="52"/>
      <c r="K2" s="36"/>
      <c r="L2" s="37"/>
    </row>
    <row r="3" spans="1:12" ht="26.25" customHeight="1" x14ac:dyDescent="0.2">
      <c r="A3" s="28" t="s">
        <v>0</v>
      </c>
      <c r="B3" s="29"/>
      <c r="C3" s="29"/>
      <c r="D3" s="29"/>
      <c r="E3" s="29"/>
      <c r="F3" s="29"/>
      <c r="G3" s="29"/>
      <c r="H3" s="29"/>
      <c r="I3" s="29"/>
      <c r="J3" s="30"/>
      <c r="K3" s="36"/>
      <c r="L3" s="37"/>
    </row>
    <row r="4" spans="1:12" ht="45.75" customHeight="1" x14ac:dyDescent="0.2">
      <c r="A4" s="38" t="s">
        <v>352</v>
      </c>
      <c r="B4" s="39"/>
      <c r="C4" s="39"/>
      <c r="D4" s="40"/>
      <c r="E4" s="44" t="s">
        <v>353</v>
      </c>
      <c r="F4" s="45"/>
      <c r="G4" s="45"/>
      <c r="H4" s="45"/>
      <c r="I4" s="45"/>
      <c r="J4" s="46"/>
      <c r="K4" s="36"/>
      <c r="L4" s="37"/>
    </row>
    <row r="5" spans="1:12" ht="24" customHeight="1" x14ac:dyDescent="0.2">
      <c r="A5" s="41"/>
      <c r="B5" s="42"/>
      <c r="C5" s="42"/>
      <c r="D5" s="43"/>
      <c r="E5" s="34" t="str">
        <f>HYPERLINK("https://docs.google.com/spreadsheets/d/1dMRuDmL3Iv2V88LZhqIP9as68fP6t3ojO5GrE9daMpk/pubhtml?gid=702960368&amp;single=true","Procesi i lëndëve 2015")</f>
        <v>Procesi i lëndëve 2015</v>
      </c>
      <c r="F5" s="29"/>
      <c r="G5" s="30"/>
      <c r="H5" s="34" t="str">
        <f>HYPERLINK("https://docs.google.com/spreadsheets/d/1O3ooJfCT3dLhuTVUxlGn8voIXwlTvKlDT0oWmZ4sihI/pubhtml?gid=702960368&amp;single=true","Procesi i lëndëve 2016")</f>
        <v>Procesi i lëndëve 2016</v>
      </c>
      <c r="I5" s="29"/>
      <c r="J5" s="30"/>
      <c r="K5" s="32"/>
      <c r="L5" s="33"/>
    </row>
    <row r="6" spans="1:12" ht="47.25" x14ac:dyDescent="0.2">
      <c r="A6" s="1" t="s">
        <v>1</v>
      </c>
      <c r="B6" s="2" t="s">
        <v>2</v>
      </c>
      <c r="C6" s="2" t="s">
        <v>3</v>
      </c>
      <c r="D6" s="2" t="s">
        <v>4</v>
      </c>
      <c r="E6" s="2" t="s">
        <v>5</v>
      </c>
      <c r="F6" s="2" t="s">
        <v>6</v>
      </c>
      <c r="G6" s="3" t="s">
        <v>7</v>
      </c>
      <c r="H6" s="3" t="s">
        <v>8</v>
      </c>
      <c r="I6" s="2" t="s">
        <v>9</v>
      </c>
      <c r="J6" s="2" t="s">
        <v>10</v>
      </c>
      <c r="K6" s="2" t="s">
        <v>11</v>
      </c>
      <c r="L6" s="2" t="s">
        <v>12</v>
      </c>
    </row>
    <row r="7" spans="1:12" ht="25.5" x14ac:dyDescent="0.2">
      <c r="A7" s="4">
        <v>1</v>
      </c>
      <c r="B7" s="5">
        <v>41506</v>
      </c>
      <c r="C7" s="6" t="s">
        <v>13</v>
      </c>
      <c r="D7" s="6" t="s">
        <v>13</v>
      </c>
      <c r="E7" s="6" t="s">
        <v>14</v>
      </c>
      <c r="F7" s="6" t="s">
        <v>15</v>
      </c>
      <c r="G7" s="55">
        <v>412.75</v>
      </c>
      <c r="H7" s="60" t="s">
        <v>16</v>
      </c>
      <c r="I7" s="7" t="s">
        <v>17</v>
      </c>
      <c r="J7" s="8" t="s">
        <v>18</v>
      </c>
      <c r="K7" s="9" t="str">
        <f>HYPERLINK("https://drive.google.com/file/d/0Bxf6anvYj47HU3ZzeTBUWjlIdzg/view?usp=sharing","Leja me nr. 05-351-149592")</f>
        <v>Leja me nr. 05-351-149592</v>
      </c>
      <c r="L7" s="10" t="str">
        <f>HYPERLINK("https://drive.google.com/file/d/0Bxf6anvYj47HcmhUNy1pYTc1c00/view?usp=sharing","Situacioni")</f>
        <v>Situacioni</v>
      </c>
    </row>
    <row r="8" spans="1:12" ht="12.75" x14ac:dyDescent="0.2">
      <c r="A8" s="4">
        <v>2</v>
      </c>
      <c r="B8" s="5">
        <v>41554</v>
      </c>
      <c r="C8" s="6" t="s">
        <v>19</v>
      </c>
      <c r="D8" s="6" t="s">
        <v>19</v>
      </c>
      <c r="E8" s="6" t="s">
        <v>20</v>
      </c>
      <c r="F8" s="6" t="s">
        <v>21</v>
      </c>
      <c r="G8" s="55">
        <v>449.16</v>
      </c>
      <c r="H8" s="60">
        <v>7301.25</v>
      </c>
      <c r="I8" s="6" t="s">
        <v>22</v>
      </c>
      <c r="J8" s="11" t="s">
        <v>23</v>
      </c>
      <c r="K8" s="9" t="str">
        <f>HYPERLINK("https://drive.google.com/file/d/0Bxf6anvYj47HUnNXZGwtTFZrTWs/view?usp=sharing","Leja me nr. 05-351-169052")</f>
        <v>Leja me nr. 05-351-169052</v>
      </c>
      <c r="L8" s="10" t="str">
        <f>HYPERLINK("https://drive.google.com/file/d/0Bxf6anvYj47HbzBsQm9hX2JnRjQ/view?usp=sharing","Situacioni")</f>
        <v>Situacioni</v>
      </c>
    </row>
    <row r="9" spans="1:12" ht="25.5" x14ac:dyDescent="0.2">
      <c r="A9" s="4">
        <v>3</v>
      </c>
      <c r="B9" s="5">
        <v>41575</v>
      </c>
      <c r="C9" s="6" t="s">
        <v>24</v>
      </c>
      <c r="D9" s="6" t="s">
        <v>25</v>
      </c>
      <c r="E9" s="12" t="s">
        <v>26</v>
      </c>
      <c r="F9" s="12" t="s">
        <v>27</v>
      </c>
      <c r="G9" s="55">
        <v>7776.12</v>
      </c>
      <c r="H9" s="60">
        <v>109518.1</v>
      </c>
      <c r="I9" s="6" t="s">
        <v>28</v>
      </c>
      <c r="J9" s="11" t="s">
        <v>29</v>
      </c>
      <c r="K9" s="9" t="str">
        <f>HYPERLINK("https://drive.google.com/file/d/0Bxf6anvYj47HalBtdFgyUGpRS0E/view?usp=sharing","Leja me nr. 05-351-173050")</f>
        <v>Leja me nr. 05-351-173050</v>
      </c>
      <c r="L9" s="10" t="str">
        <f>HYPERLINK("https://drive.google.com/file/d/0Bxf6anvYj47HeWNyWlhuMnVFRjQ/view?usp=sharing","Situacioni")</f>
        <v>Situacioni</v>
      </c>
    </row>
    <row r="10" spans="1:12" ht="25.5" x14ac:dyDescent="0.2">
      <c r="A10" s="4">
        <v>4</v>
      </c>
      <c r="B10" s="5">
        <v>41555</v>
      </c>
      <c r="C10" s="6" t="s">
        <v>30</v>
      </c>
      <c r="D10" s="6" t="s">
        <v>30</v>
      </c>
      <c r="E10" s="6" t="s">
        <v>31</v>
      </c>
      <c r="F10" s="6" t="s">
        <v>32</v>
      </c>
      <c r="G10" s="56">
        <v>56</v>
      </c>
      <c r="H10" s="60">
        <v>548.9</v>
      </c>
      <c r="I10" s="6" t="s">
        <v>33</v>
      </c>
      <c r="J10" s="12" t="s">
        <v>34</v>
      </c>
      <c r="K10" s="9" t="str">
        <f>HYPERLINK("https://drive.google.com/file/d/0Bxf6anvYj47HbmpWMF9FNkRUSmc/view?usp=sharing","Leja me nr. 05-351-179641")</f>
        <v>Leja me nr. 05-351-179641</v>
      </c>
      <c r="L10" s="10" t="str">
        <f>HYPERLINK("https://drive.google.com/file/d/0Bxf6anvYj47HSEhmWExUV180UjA/view?usp=sharing","Situacioni")</f>
        <v>Situacioni</v>
      </c>
    </row>
    <row r="11" spans="1:12" ht="25.5" x14ac:dyDescent="0.2">
      <c r="A11" s="4">
        <v>5</v>
      </c>
      <c r="B11" s="5">
        <v>41628</v>
      </c>
      <c r="C11" s="6" t="s">
        <v>35</v>
      </c>
      <c r="D11" s="6" t="s">
        <v>35</v>
      </c>
      <c r="E11" s="13" t="s">
        <v>36</v>
      </c>
      <c r="F11" s="12" t="s">
        <v>37</v>
      </c>
      <c r="G11" s="55">
        <v>28782.43</v>
      </c>
      <c r="H11" s="60">
        <v>575648.6</v>
      </c>
      <c r="I11" s="6" t="s">
        <v>38</v>
      </c>
      <c r="J11" s="11" t="s">
        <v>29</v>
      </c>
      <c r="K11" s="9" t="str">
        <f>HYPERLINK("https://drive.google.com/file/d/0Bxf6anvYj47HSXE2TjktUWpPbXM/view?usp=sharing","Leja me nr. 05-035-232898")</f>
        <v>Leja me nr. 05-035-232898</v>
      </c>
      <c r="L11" s="10" t="str">
        <f>HYPERLINK("https://drive.google.com/file/d/0Bxf6anvYj47HVTEzRldIaHRUMmc/view?usp=sharing","Situacioni")</f>
        <v>Situacioni</v>
      </c>
    </row>
    <row r="12" spans="1:12" ht="25.5" x14ac:dyDescent="0.2">
      <c r="A12" s="4">
        <v>6</v>
      </c>
      <c r="B12" s="5">
        <v>41620</v>
      </c>
      <c r="C12" s="6" t="s">
        <v>39</v>
      </c>
      <c r="D12" s="6" t="s">
        <v>39</v>
      </c>
      <c r="E12" s="12" t="s">
        <v>40</v>
      </c>
      <c r="F12" s="6" t="s">
        <v>41</v>
      </c>
      <c r="G12" s="55">
        <v>510</v>
      </c>
      <c r="H12" s="60">
        <v>10200</v>
      </c>
      <c r="I12" s="6" t="s">
        <v>33</v>
      </c>
      <c r="J12" s="11" t="s">
        <v>42</v>
      </c>
      <c r="K12" s="9" t="str">
        <f>HYPERLINK("https://drive.google.com/file/d/0Bxf6anvYj47HbUhscDRCUnU3bDA/view?usp=sharing","Leja me nr. 05-351-232335")</f>
        <v>Leja me nr. 05-351-232335</v>
      </c>
      <c r="L12" s="10" t="str">
        <f>HYPERLINK("https://drive.google.com/file/d/0Bxf6anvYj47HcmpPTzVjb2pJdXM/view?usp=sharing","Situacioni")</f>
        <v>Situacioni</v>
      </c>
    </row>
    <row r="13" spans="1:12" ht="25.5" x14ac:dyDescent="0.2">
      <c r="A13" s="4">
        <v>7</v>
      </c>
      <c r="B13" s="5">
        <v>41625</v>
      </c>
      <c r="C13" s="6" t="s">
        <v>43</v>
      </c>
      <c r="D13" s="6" t="s">
        <v>43</v>
      </c>
      <c r="E13" s="6" t="s">
        <v>44</v>
      </c>
      <c r="F13" s="6" t="s">
        <v>45</v>
      </c>
      <c r="G13" s="55">
        <v>8961.82</v>
      </c>
      <c r="H13" s="60">
        <v>143704.10999999999</v>
      </c>
      <c r="I13" s="6" t="s">
        <v>46</v>
      </c>
      <c r="J13" s="11" t="s">
        <v>29</v>
      </c>
      <c r="K13" s="9" t="str">
        <f>HYPERLINK("https://drive.google.com/file/d/0Bxf6anvYj47HaHg0SXQzNjZxRTQ/view?usp=sharing","Leja me nr. 05-351-29991/1")</f>
        <v>Leja me nr. 05-351-29991/1</v>
      </c>
      <c r="L13" s="10" t="str">
        <f>HYPERLINK("https://drive.google.com/file/d/0Bxf6anvYj47HQ0l5dC05ZHhkWTQ/view?usp=sharing","Situacioni")</f>
        <v>Situacioni</v>
      </c>
    </row>
    <row r="14" spans="1:12" ht="12.75" x14ac:dyDescent="0.2">
      <c r="A14" s="4">
        <v>8</v>
      </c>
      <c r="B14" s="5">
        <v>41589</v>
      </c>
      <c r="C14" s="6" t="s">
        <v>47</v>
      </c>
      <c r="D14" s="6" t="s">
        <v>48</v>
      </c>
      <c r="E14" s="12" t="s">
        <v>49</v>
      </c>
      <c r="F14" s="12" t="s">
        <v>27</v>
      </c>
      <c r="G14" s="55">
        <v>3765</v>
      </c>
      <c r="H14" s="60">
        <v>58084.9</v>
      </c>
      <c r="I14" s="6" t="s">
        <v>50</v>
      </c>
      <c r="J14" s="11" t="s">
        <v>29</v>
      </c>
      <c r="K14" s="9" t="str">
        <f>HYPERLINK("https://drive.google.com/file/d/0Bxf6anvYj47HajRjNHQ3cExmOUk/view?usp=sharing","Leja me nr. 05-351-142585")</f>
        <v>Leja me nr. 05-351-142585</v>
      </c>
      <c r="L14" s="10" t="str">
        <f>HYPERLINK("https://drive.google.com/file/d/0Bxf6anvYj47HTkxyOThUM3ctOVk/view?usp=sharing","Situacioni")</f>
        <v>Situacioni</v>
      </c>
    </row>
    <row r="15" spans="1:12" ht="12.75" x14ac:dyDescent="0.2">
      <c r="A15" s="4">
        <v>9</v>
      </c>
      <c r="B15" s="5">
        <v>41529</v>
      </c>
      <c r="C15" s="6" t="s">
        <v>51</v>
      </c>
      <c r="D15" s="6" t="s">
        <v>51</v>
      </c>
      <c r="E15" s="12" t="s">
        <v>40</v>
      </c>
      <c r="F15" s="6" t="s">
        <v>52</v>
      </c>
      <c r="G15" s="55">
        <v>131.4</v>
      </c>
      <c r="H15" s="60">
        <v>819.38</v>
      </c>
      <c r="I15" s="6" t="s">
        <v>33</v>
      </c>
      <c r="J15" s="11" t="s">
        <v>23</v>
      </c>
      <c r="K15" s="9" t="str">
        <f>HYPERLINK("https://drive.google.com/file/d/0Bxf6anvYj47HRnQyRURXeWJNOEE/view?usp=sharing","Leja me nr. 05-351-128497")</f>
        <v>Leja me nr. 05-351-128497</v>
      </c>
      <c r="L15" s="10" t="str">
        <f>HYPERLINK("https://drive.google.com/file/d/0Bxf6anvYj47HZ29RMFRTUUlVV00/view?usp=sharing","Situacioni")</f>
        <v>Situacioni</v>
      </c>
    </row>
    <row r="16" spans="1:12" ht="25.5" x14ac:dyDescent="0.2">
      <c r="A16" s="4">
        <v>10</v>
      </c>
      <c r="B16" s="5">
        <v>41543</v>
      </c>
      <c r="C16" s="6" t="s">
        <v>53</v>
      </c>
      <c r="D16" s="6" t="s">
        <v>54</v>
      </c>
      <c r="E16" s="6" t="s">
        <v>55</v>
      </c>
      <c r="F16" s="12" t="s">
        <v>56</v>
      </c>
      <c r="G16" s="55">
        <v>5198.3599999999997</v>
      </c>
      <c r="H16" s="60">
        <v>88212.02</v>
      </c>
      <c r="I16" s="6" t="s">
        <v>57</v>
      </c>
      <c r="J16" s="11" t="s">
        <v>29</v>
      </c>
      <c r="K16" s="9" t="str">
        <f>HYPERLINK("https://drive.google.com/file/d/0Bxf6anvYj47HTENpRFowTWx4YlE/view?usp=sharing","Leja me nr. 05-351-122592")</f>
        <v>Leja me nr. 05-351-122592</v>
      </c>
      <c r="L16" s="10" t="str">
        <f>HYPERLINK("https://drive.google.com/file/d/0Bxf6anvYj47HNzNMbkNhNWRzb3M/view?usp=sharing","Situacioni")</f>
        <v>Situacioni</v>
      </c>
    </row>
    <row r="17" spans="1:12" ht="25.5" x14ac:dyDescent="0.2">
      <c r="A17" s="4">
        <v>11</v>
      </c>
      <c r="B17" s="5">
        <v>41460</v>
      </c>
      <c r="C17" s="6" t="s">
        <v>58</v>
      </c>
      <c r="D17" s="6" t="s">
        <v>58</v>
      </c>
      <c r="E17" s="6" t="s">
        <v>59</v>
      </c>
      <c r="F17" s="12" t="s">
        <v>60</v>
      </c>
      <c r="G17" s="55">
        <v>268.89999999999998</v>
      </c>
      <c r="H17" s="60">
        <v>3022.8</v>
      </c>
      <c r="I17" s="6" t="s">
        <v>33</v>
      </c>
      <c r="J17" s="11" t="s">
        <v>23</v>
      </c>
      <c r="K17" s="9" t="str">
        <f>HYPERLINK("https://drive.google.com/file/d/0Bxf6anvYj47HRG03aWJGZWxqSGc/view?usp=sharing","Leja me nr. 05-351-81590")</f>
        <v>Leja me nr. 05-351-81590</v>
      </c>
      <c r="L17" s="10" t="str">
        <f>HYPERLINK("https://drive.google.com/file/d/0Bxf6anvYj47HSi1ET1pnYXVUUnM/view?usp=sharing","Situacioni")</f>
        <v>Situacioni</v>
      </c>
    </row>
    <row r="18" spans="1:12" ht="25.5" x14ac:dyDescent="0.2">
      <c r="A18" s="4">
        <v>12</v>
      </c>
      <c r="B18" s="5">
        <v>41437</v>
      </c>
      <c r="C18" s="6" t="s">
        <v>61</v>
      </c>
      <c r="D18" s="6" t="s">
        <v>61</v>
      </c>
      <c r="E18" s="6" t="s">
        <v>62</v>
      </c>
      <c r="F18" s="6" t="s">
        <v>63</v>
      </c>
      <c r="G18" s="57" t="s">
        <v>64</v>
      </c>
      <c r="H18" s="60" t="s">
        <v>16</v>
      </c>
      <c r="I18" s="14" t="s">
        <v>64</v>
      </c>
      <c r="J18" s="8" t="s">
        <v>65</v>
      </c>
      <c r="K18" s="9" t="str">
        <f>HYPERLINK("https://drive.google.com/file/d/0Bxf6anvYj47Ha1g3SkYzUlNwVWs/view?usp=sharing","Leja me nr. 05-351-85101")</f>
        <v>Leja me nr. 05-351-85101</v>
      </c>
      <c r="L18" s="10" t="str">
        <f>HYPERLINK("https://drive.google.com/file/d/0Bxf6anvYj47Hd2VxVVFjNGlMT1k/view?usp=sharing","Situacioni")</f>
        <v>Situacioni</v>
      </c>
    </row>
    <row r="19" spans="1:12" ht="12.75" x14ac:dyDescent="0.2">
      <c r="A19" s="4">
        <v>13</v>
      </c>
      <c r="B19" s="5">
        <v>41555</v>
      </c>
      <c r="C19" s="6" t="s">
        <v>66</v>
      </c>
      <c r="D19" s="6" t="s">
        <v>66</v>
      </c>
      <c r="E19" s="6" t="s">
        <v>67</v>
      </c>
      <c r="F19" s="12" t="s">
        <v>27</v>
      </c>
      <c r="G19" s="55">
        <v>1581.17</v>
      </c>
      <c r="H19" s="60">
        <v>26803.61</v>
      </c>
      <c r="I19" s="6" t="s">
        <v>68</v>
      </c>
      <c r="J19" s="11" t="s">
        <v>29</v>
      </c>
      <c r="K19" s="9" t="str">
        <f>HYPERLINK("https://drive.google.com/file/d/0Bxf6anvYj47HQVJqcko4VGdtTkU/view?usp=sharing","Leja me nr. 05-351-84418")</f>
        <v>Leja me nr. 05-351-84418</v>
      </c>
      <c r="L19" s="10" t="str">
        <f>HYPERLINK("https://drive.google.com/file/d/0Bxf6anvYj47HWHhSLXdpeWhqYzg/view?usp=sharing","Situacioni")</f>
        <v>Situacioni</v>
      </c>
    </row>
    <row r="20" spans="1:12" ht="25.5" x14ac:dyDescent="0.2">
      <c r="A20" s="4">
        <v>14</v>
      </c>
      <c r="B20" s="5">
        <v>41490</v>
      </c>
      <c r="C20" s="6" t="s">
        <v>69</v>
      </c>
      <c r="D20" s="6" t="s">
        <v>69</v>
      </c>
      <c r="E20" s="6" t="s">
        <v>70</v>
      </c>
      <c r="F20" s="6" t="s">
        <v>71</v>
      </c>
      <c r="G20" s="55">
        <v>417.26</v>
      </c>
      <c r="H20" s="60">
        <v>5711.8</v>
      </c>
      <c r="I20" s="6" t="s">
        <v>72</v>
      </c>
      <c r="J20" s="8" t="s">
        <v>73</v>
      </c>
      <c r="K20" s="9" t="str">
        <f>HYPERLINK("https://drive.google.com/file/d/0Bxf6anvYj47HQzVEUmJ4MkFCZTg/view?usp=sharing","Leja me nr. 05-351-87162")</f>
        <v>Leja me nr. 05-351-87162</v>
      </c>
      <c r="L20" s="10" t="str">
        <f>HYPERLINK("https://drive.google.com/file/d/0Bxf6anvYj47HNUtTd1RBVjRSYjA/view?usp=sharing","Situacioni")</f>
        <v>Situacioni</v>
      </c>
    </row>
    <row r="21" spans="1:12" ht="12.75" x14ac:dyDescent="0.2">
      <c r="A21" s="4">
        <v>15</v>
      </c>
      <c r="B21" s="5">
        <v>41491</v>
      </c>
      <c r="C21" s="6" t="s">
        <v>74</v>
      </c>
      <c r="D21" s="6" t="s">
        <v>48</v>
      </c>
      <c r="E21" s="12" t="s">
        <v>49</v>
      </c>
      <c r="F21" s="6" t="s">
        <v>75</v>
      </c>
      <c r="G21" s="55">
        <v>3556.1</v>
      </c>
      <c r="H21" s="60">
        <v>61469.39</v>
      </c>
      <c r="I21" s="6" t="s">
        <v>76</v>
      </c>
      <c r="J21" s="11" t="s">
        <v>29</v>
      </c>
      <c r="K21" s="9" t="str">
        <f>HYPERLINK("https://drive.google.com/file/d/0Bxf6anvYj47HaGZUOXZSNm5WclU/view?usp=sharing","Leja me nr. 05-351-93402")</f>
        <v>Leja me nr. 05-351-93402</v>
      </c>
      <c r="L21" s="10" t="str">
        <f>HYPERLINK("https://drive.google.com/file/d/0Bxf6anvYj47HUmdQa2xvcjdKMnc/view?usp=sharing","Situacioni")</f>
        <v>Situacioni</v>
      </c>
    </row>
    <row r="22" spans="1:12" ht="25.5" x14ac:dyDescent="0.2">
      <c r="A22" s="4">
        <v>16</v>
      </c>
      <c r="B22" s="5">
        <v>41500</v>
      </c>
      <c r="C22" s="6" t="s">
        <v>77</v>
      </c>
      <c r="D22" s="6" t="s">
        <v>78</v>
      </c>
      <c r="E22" s="6" t="s">
        <v>79</v>
      </c>
      <c r="F22" s="6" t="s">
        <v>80</v>
      </c>
      <c r="G22" s="55">
        <v>968.59</v>
      </c>
      <c r="H22" s="60">
        <v>16118.33</v>
      </c>
      <c r="I22" s="6" t="s">
        <v>81</v>
      </c>
      <c r="J22" s="11" t="s">
        <v>23</v>
      </c>
      <c r="K22" s="9" t="str">
        <f>HYPERLINK("https://drive.google.com/file/d/0Bxf6anvYj47HLWdwS3AzM3RnWU0/view?usp=sharing","Leja me nr. 05-351-93557")</f>
        <v>Leja me nr. 05-351-93557</v>
      </c>
      <c r="L22" s="10" t="str">
        <f>HYPERLINK("https://drive.google.com/file/d/0Bxf6anvYj47HTnllcWtHV3hVMUE/view?usp=sharing","Situacioni")</f>
        <v>Situacioni</v>
      </c>
    </row>
    <row r="23" spans="1:12" ht="25.5" x14ac:dyDescent="0.2">
      <c r="A23" s="4">
        <v>17</v>
      </c>
      <c r="B23" s="5">
        <v>41604</v>
      </c>
      <c r="C23" s="6" t="s">
        <v>82</v>
      </c>
      <c r="D23" s="6" t="s">
        <v>82</v>
      </c>
      <c r="E23" s="6" t="s">
        <v>82</v>
      </c>
      <c r="F23" s="6" t="s">
        <v>83</v>
      </c>
      <c r="G23" s="55">
        <v>7684.75</v>
      </c>
      <c r="H23" s="60">
        <v>292102.15000000002</v>
      </c>
      <c r="I23" s="6" t="s">
        <v>84</v>
      </c>
      <c r="J23" s="11" t="s">
        <v>29</v>
      </c>
      <c r="K23" s="9" t="str">
        <f>HYPERLINK("https://drive.google.com/file/d/0Bxf6anvYj47HakpzQ1RkVXpkdHM/view?usp=sharing","Leja me nr. 05-351-65077")</f>
        <v>Leja me nr. 05-351-65077</v>
      </c>
      <c r="L23" s="10" t="str">
        <f>HYPERLINK("https://drive.google.com/file/d/0Bxf6anvYj47HenpXSUJYUjRDZVE/view?usp=sharing","Situacioni")</f>
        <v>Situacioni</v>
      </c>
    </row>
    <row r="24" spans="1:12" ht="25.5" x14ac:dyDescent="0.2">
      <c r="A24" s="4">
        <v>18</v>
      </c>
      <c r="B24" s="5">
        <v>41575</v>
      </c>
      <c r="C24" s="6" t="s">
        <v>85</v>
      </c>
      <c r="D24" s="6" t="s">
        <v>86</v>
      </c>
      <c r="E24" s="6" t="s">
        <v>87</v>
      </c>
      <c r="F24" s="12" t="s">
        <v>27</v>
      </c>
      <c r="G24" s="55">
        <v>7196.5</v>
      </c>
      <c r="H24" s="60">
        <v>129165.53</v>
      </c>
      <c r="I24" s="6" t="s">
        <v>88</v>
      </c>
      <c r="J24" s="11" t="s">
        <v>29</v>
      </c>
      <c r="K24" s="9" t="str">
        <f>HYPERLINK("https://drive.google.com/file/d/0Bxf6anvYj47HV29BQjVvcEMyYUk/view?usp=sharing","Leja me nr.  05-351-64791")</f>
        <v>Leja me nr.  05-351-64791</v>
      </c>
      <c r="L24" s="10" t="str">
        <f>HYPERLINK("https://drive.google.com/file/d/0Bxf6anvYj47HSzN3ZThaU2xRWmc/view?usp=sharing","Situacioni")</f>
        <v>Situacioni</v>
      </c>
    </row>
    <row r="25" spans="1:12" ht="12.75" x14ac:dyDescent="0.2">
      <c r="A25" s="4">
        <v>19</v>
      </c>
      <c r="B25" s="5">
        <v>41545</v>
      </c>
      <c r="C25" s="6" t="s">
        <v>89</v>
      </c>
      <c r="D25" s="6" t="s">
        <v>89</v>
      </c>
      <c r="E25" s="6" t="s">
        <v>90</v>
      </c>
      <c r="F25" s="7" t="s">
        <v>91</v>
      </c>
      <c r="G25" s="55">
        <v>652</v>
      </c>
      <c r="H25" s="60" t="s">
        <v>92</v>
      </c>
      <c r="I25" s="6" t="s">
        <v>81</v>
      </c>
      <c r="J25" s="8" t="s">
        <v>93</v>
      </c>
      <c r="K25" s="9" t="str">
        <f>HYPERLINK("https://drive.google.com/file/d/0Bxf6anvYj47HLWtDQzNIQ0k1bzg/view?usp=sharing","Leja me nr. 05-351-21325/1")</f>
        <v>Leja me nr. 05-351-21325/1</v>
      </c>
      <c r="L25" s="15" t="s">
        <v>94</v>
      </c>
    </row>
    <row r="26" spans="1:12" ht="12.75" x14ac:dyDescent="0.2">
      <c r="A26" s="4">
        <v>20</v>
      </c>
      <c r="B26" s="5">
        <v>41411</v>
      </c>
      <c r="C26" s="6" t="s">
        <v>95</v>
      </c>
      <c r="D26" s="6" t="s">
        <v>96</v>
      </c>
      <c r="E26" s="12" t="s">
        <v>40</v>
      </c>
      <c r="F26" s="12" t="s">
        <v>27</v>
      </c>
      <c r="G26" s="55">
        <v>2803.35</v>
      </c>
      <c r="H26" s="60">
        <v>747358.10400000005</v>
      </c>
      <c r="I26" s="6" t="s">
        <v>50</v>
      </c>
      <c r="J26" s="11" t="s">
        <v>29</v>
      </c>
      <c r="K26" s="9" t="str">
        <f>HYPERLINK("https://drive.google.com/file/d/0Bxf6anvYj47HMFhOeXRZUXZfOEk/view?usp=sharing","Leja me nr. 05-351-47623")</f>
        <v>Leja me nr. 05-351-47623</v>
      </c>
      <c r="L26" s="10" t="str">
        <f>HYPERLINK("https://drive.google.com/file/d/0Bxf6anvYj47HdWVSeTZvbm12ZE0/view?usp=sharing","Situacioni")</f>
        <v>Situacioni</v>
      </c>
    </row>
    <row r="27" spans="1:12" ht="25.5" x14ac:dyDescent="0.2">
      <c r="A27" s="4">
        <v>21</v>
      </c>
      <c r="B27" s="5">
        <v>41383</v>
      </c>
      <c r="C27" s="6" t="s">
        <v>97</v>
      </c>
      <c r="D27" s="6" t="s">
        <v>97</v>
      </c>
      <c r="E27" s="12" t="s">
        <v>98</v>
      </c>
      <c r="F27" s="6" t="s">
        <v>99</v>
      </c>
      <c r="G27" s="55">
        <v>310.5</v>
      </c>
      <c r="H27" s="60">
        <v>7250</v>
      </c>
      <c r="I27" s="6" t="s">
        <v>17</v>
      </c>
      <c r="J27" s="11" t="s">
        <v>42</v>
      </c>
      <c r="K27" s="9" t="str">
        <f>HYPERLINK("https://drive.google.com/file/d/0Bxf6anvYj47HVFRHaUxZVkFSMnM/view?usp=sharing","Leja me nr. 05-351-42617")</f>
        <v>Leja me nr. 05-351-42617</v>
      </c>
      <c r="L27" s="10" t="str">
        <f>HYPERLINK("https://drive.google.com/file/d/0Bxf6anvYj47Hbmdaa3pMZ20yNVU/view?usp=sharing","Situacioni")</f>
        <v>Situacioni</v>
      </c>
    </row>
    <row r="28" spans="1:12" ht="12.75" x14ac:dyDescent="0.2">
      <c r="A28" s="4">
        <v>22</v>
      </c>
      <c r="B28" s="5">
        <v>41407</v>
      </c>
      <c r="C28" s="6" t="s">
        <v>100</v>
      </c>
      <c r="D28" s="6" t="s">
        <v>100</v>
      </c>
      <c r="E28" s="6" t="s">
        <v>101</v>
      </c>
      <c r="F28" s="6" t="s">
        <v>41</v>
      </c>
      <c r="G28" s="55">
        <v>450.08</v>
      </c>
      <c r="H28" s="60">
        <v>4098.96</v>
      </c>
      <c r="I28" s="6" t="s">
        <v>22</v>
      </c>
      <c r="J28" s="11" t="s">
        <v>102</v>
      </c>
      <c r="K28" s="9" t="str">
        <f>HYPERLINK("https://drive.google.com/file/d/0Bxf6anvYj47HR19qM01uM0xxZVE/view?usp=sharing","Leja me nr.  05-351-31749")</f>
        <v>Leja me nr.  05-351-31749</v>
      </c>
      <c r="L28" s="10" t="str">
        <f>HYPERLINK("https://drive.google.com/file/d/0Bxf6anvYj47HVnZEQy1rQkp4eU0/view?usp=sharing","Situacioni")</f>
        <v>Situacioni</v>
      </c>
    </row>
    <row r="29" spans="1:12" ht="25.5" x14ac:dyDescent="0.2">
      <c r="A29" s="4">
        <v>23</v>
      </c>
      <c r="B29" s="5">
        <v>41359</v>
      </c>
      <c r="C29" s="6" t="s">
        <v>103</v>
      </c>
      <c r="D29" s="6" t="s">
        <v>103</v>
      </c>
      <c r="E29" s="6" t="s">
        <v>104</v>
      </c>
      <c r="F29" s="6" t="s">
        <v>105</v>
      </c>
      <c r="G29" s="57" t="s">
        <v>64</v>
      </c>
      <c r="H29" s="60" t="s">
        <v>92</v>
      </c>
      <c r="I29" s="14" t="s">
        <v>64</v>
      </c>
      <c r="J29" s="8" t="s">
        <v>93</v>
      </c>
      <c r="K29" s="9" t="str">
        <f>HYPERLINK("https://drive.google.com/file/d/0Bxf6anvYj47HMDRyZWxSY0xyQlk/view?usp=sharing","Leja me nr. 05-351-6856")</f>
        <v>Leja me nr. 05-351-6856</v>
      </c>
      <c r="L29" s="10" t="str">
        <f>HYPERLINK("https://drive.google.com/file/d/0Bxf6anvYj47HT3h6TEpiNDRyYWc/view?usp=sharing","Situacioni")</f>
        <v>Situacioni</v>
      </c>
    </row>
    <row r="30" spans="1:12" ht="25.5" x14ac:dyDescent="0.2">
      <c r="A30" s="4">
        <v>24</v>
      </c>
      <c r="B30" s="5">
        <v>41431</v>
      </c>
      <c r="C30" s="6" t="s">
        <v>106</v>
      </c>
      <c r="D30" s="6" t="s">
        <v>106</v>
      </c>
      <c r="E30" s="6" t="s">
        <v>107</v>
      </c>
      <c r="F30" s="6" t="s">
        <v>41</v>
      </c>
      <c r="G30" s="55">
        <v>466.5</v>
      </c>
      <c r="H30" s="60">
        <v>7730.95</v>
      </c>
      <c r="I30" s="12" t="s">
        <v>108</v>
      </c>
      <c r="J30" s="11" t="s">
        <v>102</v>
      </c>
      <c r="K30" s="9" t="str">
        <f>HYPERLINK("https://drive.google.com/file/d/0Bxf6anvYj47HdFhmX3p1NFhCdWs/view?usp=sharing","Leja me nr. 05-351-9165")</f>
        <v>Leja me nr. 05-351-9165</v>
      </c>
      <c r="L30" s="10" t="str">
        <f>HYPERLINK("https://drive.google.com/file/d/0Bxf6anvYj47HVmxIbGpWajhuWXc/view?usp=sharing","Situacioni")</f>
        <v>Situacioni</v>
      </c>
    </row>
    <row r="31" spans="1:12" ht="25.5" x14ac:dyDescent="0.2">
      <c r="A31" s="4">
        <v>25</v>
      </c>
      <c r="B31" s="5">
        <v>41355</v>
      </c>
      <c r="C31" s="6" t="s">
        <v>109</v>
      </c>
      <c r="D31" s="6" t="s">
        <v>109</v>
      </c>
      <c r="E31" s="12" t="s">
        <v>40</v>
      </c>
      <c r="F31" s="6" t="s">
        <v>52</v>
      </c>
      <c r="G31" s="55">
        <v>293.29000000000002</v>
      </c>
      <c r="H31" s="60">
        <v>2990.1</v>
      </c>
      <c r="I31" s="6" t="s">
        <v>110</v>
      </c>
      <c r="J31" s="11" t="s">
        <v>102</v>
      </c>
      <c r="K31" s="9" t="str">
        <f>HYPERLINK("https://drive.google.com/file/d/0Bxf6anvYj47HTTRQR0xfSV9vWVk/view?usp=sharing","Leja me nr. 05-351-8844")</f>
        <v>Leja me nr. 05-351-8844</v>
      </c>
      <c r="L31" s="10" t="str">
        <f>HYPERLINK("https://drive.google.com/file/d/0Bxf6anvYj47HSG14c3dDM2xfZUE/view?usp=sharing","Situacioni")</f>
        <v>Situacioni</v>
      </c>
    </row>
    <row r="32" spans="1:12" ht="12.75" x14ac:dyDescent="0.2">
      <c r="A32" s="4">
        <v>26</v>
      </c>
      <c r="B32" s="5">
        <v>41479</v>
      </c>
      <c r="C32" s="6" t="s">
        <v>111</v>
      </c>
      <c r="D32" s="6" t="s">
        <v>112</v>
      </c>
      <c r="E32" s="12" t="s">
        <v>40</v>
      </c>
      <c r="F32" s="6" t="s">
        <v>75</v>
      </c>
      <c r="G32" s="55">
        <v>3924.5</v>
      </c>
      <c r="H32" s="60">
        <v>103347.8</v>
      </c>
      <c r="I32" s="12" t="s">
        <v>113</v>
      </c>
      <c r="J32" s="11" t="s">
        <v>29</v>
      </c>
      <c r="K32" s="16" t="str">
        <f>HYPERLINK("https://drive.google.com/file/d/0Bxf6anvYj47HR0M3NXltVG55V3c/view?usp=sharing","Leja me nr. 05-351-9554")</f>
        <v>Leja me nr. 05-351-9554</v>
      </c>
      <c r="L32" s="10" t="str">
        <f>HYPERLINK("https://drive.google.com/file/d/0Bxf6anvYj47HTDdnMzJVQTNmYWM/view?usp=sharing","Situacioni")</f>
        <v>Situacioni</v>
      </c>
    </row>
    <row r="33" spans="1:12" ht="12.75" x14ac:dyDescent="0.2">
      <c r="A33" s="4">
        <v>27</v>
      </c>
      <c r="B33" s="5">
        <v>41366</v>
      </c>
      <c r="C33" s="6" t="s">
        <v>114</v>
      </c>
      <c r="D33" s="6" t="s">
        <v>114</v>
      </c>
      <c r="E33" s="12" t="s">
        <v>40</v>
      </c>
      <c r="F33" s="6" t="s">
        <v>115</v>
      </c>
      <c r="G33" s="55">
        <v>397.9</v>
      </c>
      <c r="H33" s="60">
        <v>3781.08</v>
      </c>
      <c r="I33" s="12" t="s">
        <v>108</v>
      </c>
      <c r="J33" s="11" t="s">
        <v>102</v>
      </c>
      <c r="K33" s="9" t="str">
        <f>HYPERLINK("https://drive.google.com/file/d/0Bxf6anvYj47Hb3VQQy1ZUnhiWGs/view?usp=sharing","Leja me nr. 05-351-22882")</f>
        <v>Leja me nr. 05-351-22882</v>
      </c>
      <c r="L33" s="10" t="str">
        <f>HYPERLINK("https://drive.google.com/file/d/0Bxf6anvYj47HUUJFM1NBNng5d1U/view?usp=sharing","Situacioni")</f>
        <v>Situacioni</v>
      </c>
    </row>
    <row r="34" spans="1:12" ht="25.5" x14ac:dyDescent="0.2">
      <c r="A34" s="4">
        <v>28</v>
      </c>
      <c r="B34" s="5">
        <v>41387</v>
      </c>
      <c r="C34" s="12" t="s">
        <v>116</v>
      </c>
      <c r="D34" s="12" t="s">
        <v>116</v>
      </c>
      <c r="E34" s="12" t="s">
        <v>117</v>
      </c>
      <c r="F34" s="12" t="s">
        <v>118</v>
      </c>
      <c r="G34" s="58">
        <v>449</v>
      </c>
      <c r="H34" s="61">
        <v>8987.4</v>
      </c>
      <c r="I34" s="12" t="s">
        <v>108</v>
      </c>
      <c r="J34" s="11" t="s">
        <v>102</v>
      </c>
      <c r="K34" s="17" t="str">
        <f>HYPERLINK("https://drive.google.com/file/d/0Bxf6anvYj47HS3h5eVYzSjFPdEE/view?usp=sharing","Leja me nr. 05-351-51803")</f>
        <v>Leja me nr. 05-351-51803</v>
      </c>
      <c r="L34" s="18" t="str">
        <f>HYPERLINK("https://drive.google.com/file/d/0Bxf6anvYj47HSmNLZFJaNEtWT0U/view?usp=sharing","Situacioni")</f>
        <v>Situacioni</v>
      </c>
    </row>
    <row r="35" spans="1:12" ht="12.75" x14ac:dyDescent="0.2">
      <c r="A35" s="4">
        <v>29</v>
      </c>
      <c r="B35" s="5">
        <v>41397</v>
      </c>
      <c r="C35" s="12" t="s">
        <v>119</v>
      </c>
      <c r="D35" s="12" t="s">
        <v>119</v>
      </c>
      <c r="E35" s="12" t="s">
        <v>120</v>
      </c>
      <c r="F35" s="12" t="s">
        <v>121</v>
      </c>
      <c r="G35" s="58">
        <v>79</v>
      </c>
      <c r="H35" s="61">
        <v>3950</v>
      </c>
      <c r="I35" s="12" t="s">
        <v>17</v>
      </c>
      <c r="J35" s="11" t="s">
        <v>42</v>
      </c>
      <c r="K35" s="19" t="str">
        <f>HYPERLINK("https://drive.google.com/file/d/0Bxf6anvYj47HZDR6d2pKTFYzZTQ/view?usp=sharing","Leja me nr. 05-351-46192")</f>
        <v>Leja me nr. 05-351-46192</v>
      </c>
      <c r="L35" s="18" t="str">
        <f>HYPERLINK("https://drive.google.com/file/d/0Bxf6anvYj47HNVFjLTBCNkN2UDQ/view?usp=sharing","Situacioni")</f>
        <v>Situacioni</v>
      </c>
    </row>
    <row r="36" spans="1:12" ht="12.75" x14ac:dyDescent="0.2">
      <c r="A36" s="4">
        <v>30</v>
      </c>
      <c r="B36" s="5">
        <v>41530</v>
      </c>
      <c r="C36" s="12" t="s">
        <v>122</v>
      </c>
      <c r="D36" s="12" t="s">
        <v>122</v>
      </c>
      <c r="E36" s="12" t="s">
        <v>98</v>
      </c>
      <c r="F36" s="12" t="s">
        <v>123</v>
      </c>
      <c r="G36" s="58">
        <v>651.6</v>
      </c>
      <c r="H36" s="61">
        <v>11249.8</v>
      </c>
      <c r="I36" s="12" t="s">
        <v>108</v>
      </c>
      <c r="J36" s="11" t="s">
        <v>124</v>
      </c>
      <c r="K36" s="19" t="str">
        <f>HYPERLINK("https://drive.google.com/file/d/0Bxf6anvYj47HWkR2TFJUem82Qzg/view?usp=sharing","Leja me nr. 05-351-130711")</f>
        <v>Leja me nr. 05-351-130711</v>
      </c>
      <c r="L36" s="18" t="str">
        <f>HYPERLINK("https://drive.google.com/file/d/0Bxf6anvYj47HX2JwTTNpUEMyeWc/view?usp=sharing","Situacioni")</f>
        <v>Situacioni</v>
      </c>
    </row>
    <row r="37" spans="1:12" ht="12.75" x14ac:dyDescent="0.2">
      <c r="A37" s="4">
        <v>31</v>
      </c>
      <c r="B37" s="5">
        <v>41625</v>
      </c>
      <c r="C37" s="12" t="s">
        <v>125</v>
      </c>
      <c r="D37" s="12" t="s">
        <v>125</v>
      </c>
      <c r="E37" s="12" t="s">
        <v>40</v>
      </c>
      <c r="F37" s="12" t="s">
        <v>126</v>
      </c>
      <c r="G37" s="58">
        <v>157</v>
      </c>
      <c r="H37" s="61">
        <v>3140</v>
      </c>
      <c r="I37" s="12" t="s">
        <v>33</v>
      </c>
      <c r="J37" s="11" t="s">
        <v>127</v>
      </c>
      <c r="K37" s="19" t="str">
        <f>HYPERLINK("https://drive.google.com/file/d/0Bxf6anvYj47HLXYwRWpPQ0NwMms/view?usp=sharing","Leja me nr. 05-351-231795")</f>
        <v>Leja me nr. 05-351-231795</v>
      </c>
      <c r="L37" s="18" t="str">
        <f>HYPERLINK("https://drive.google.com/file/d/0Bxf6anvYj47HejlHdU9TTU5ld0E/view?usp=sharing","Situacioni")</f>
        <v>Situacioni</v>
      </c>
    </row>
    <row r="38" spans="1:12" ht="25.5" x14ac:dyDescent="0.2">
      <c r="A38" s="4">
        <v>32</v>
      </c>
      <c r="B38" s="5">
        <v>41583</v>
      </c>
      <c r="C38" s="12" t="s">
        <v>128</v>
      </c>
      <c r="D38" s="12" t="s">
        <v>128</v>
      </c>
      <c r="E38" s="12" t="s">
        <v>129</v>
      </c>
      <c r="F38" s="12" t="s">
        <v>130</v>
      </c>
      <c r="G38" s="58">
        <v>123.82</v>
      </c>
      <c r="H38" s="61">
        <v>2204.7399999999998</v>
      </c>
      <c r="I38" s="12" t="s">
        <v>110</v>
      </c>
      <c r="J38" s="11" t="s">
        <v>102</v>
      </c>
      <c r="K38" s="19" t="str">
        <f>HYPERLINK("https://drive.google.com/file/d/0Bxf6anvYj47HUENXdGJmc3VLQVU/view?usp=sharing","Leja me nr. 05-351-208581")</f>
        <v>Leja me nr. 05-351-208581</v>
      </c>
      <c r="L38" s="18" t="str">
        <f>HYPERLINK("https://drive.google.com/file/d/0Bxf6anvYj47HOW9tZl9zcFFCQW8/view?usp=sharing","Situacioni")</f>
        <v>Situacioni</v>
      </c>
    </row>
    <row r="39" spans="1:12" ht="25.5" x14ac:dyDescent="0.2">
      <c r="A39" s="4">
        <v>33</v>
      </c>
      <c r="B39" s="5">
        <v>41561</v>
      </c>
      <c r="C39" s="12" t="s">
        <v>131</v>
      </c>
      <c r="D39" s="12" t="s">
        <v>131</v>
      </c>
      <c r="E39" s="12" t="s">
        <v>40</v>
      </c>
      <c r="F39" s="12" t="s">
        <v>132</v>
      </c>
      <c r="G39" s="58">
        <v>240</v>
      </c>
      <c r="H39" s="61">
        <v>3523.2</v>
      </c>
      <c r="I39" s="12" t="s">
        <v>17</v>
      </c>
      <c r="J39" s="11" t="s">
        <v>42</v>
      </c>
      <c r="K39" s="19" t="str">
        <f>HYPERLINK("https://drive.google.com/file/d/0Bxf6anvYj47HbGFBbkxJaWRhZTQ/view?usp=sharing","Leja me nr. 05-351-107537")</f>
        <v>Leja me nr. 05-351-107537</v>
      </c>
      <c r="L39" s="18" t="str">
        <f>HYPERLINK("https://drive.google.com/file/d/0Bxf6anvYj47HeHpfZndyaWlWVDg/view?usp=sharing","Situacioni")</f>
        <v>Situacioni</v>
      </c>
    </row>
    <row r="40" spans="1:12" ht="12.75" x14ac:dyDescent="0.2">
      <c r="A40" s="4">
        <v>34</v>
      </c>
      <c r="B40" s="5">
        <v>41549</v>
      </c>
      <c r="C40" s="20" t="s">
        <v>133</v>
      </c>
      <c r="D40" s="20" t="s">
        <v>133</v>
      </c>
      <c r="E40" s="12" t="s">
        <v>134</v>
      </c>
      <c r="F40" s="20" t="s">
        <v>135</v>
      </c>
      <c r="G40" s="58">
        <v>281.85000000000002</v>
      </c>
      <c r="H40" s="61">
        <v>2638.11</v>
      </c>
      <c r="I40" s="12" t="s">
        <v>33</v>
      </c>
      <c r="J40" s="11" t="s">
        <v>102</v>
      </c>
      <c r="K40" s="19" t="str">
        <f>HYPERLINK("https://drive.google.com/file/d/0Bxf6anvYj47Hb28wN1pLcG1YUEU/view?usp=sharing","Leja me nr. 05-351-102542")</f>
        <v>Leja me nr. 05-351-102542</v>
      </c>
      <c r="L40" s="18" t="str">
        <f>HYPERLINK("https://drive.google.com/file/d/0Bxf6anvYj47HTjVsYzRsTDh4YkU/view?usp=sharing","Situacioni")</f>
        <v>Situacioni</v>
      </c>
    </row>
    <row r="41" spans="1:12" ht="12.75" x14ac:dyDescent="0.2">
      <c r="A41" s="4">
        <v>35</v>
      </c>
      <c r="B41" s="5">
        <v>41568</v>
      </c>
      <c r="C41" s="12" t="s">
        <v>136</v>
      </c>
      <c r="D41" s="12" t="s">
        <v>136</v>
      </c>
      <c r="E41" s="12" t="s">
        <v>98</v>
      </c>
      <c r="F41" s="20" t="s">
        <v>135</v>
      </c>
      <c r="G41" s="58">
        <v>195.79</v>
      </c>
      <c r="H41" s="61">
        <v>1832.59</v>
      </c>
      <c r="I41" s="12" t="s">
        <v>33</v>
      </c>
      <c r="J41" s="11" t="s">
        <v>102</v>
      </c>
      <c r="K41" s="19" t="str">
        <f>HYPERLINK("https://drive.google.com/file/d/0Bxf6anvYj47HdjRVQndiSXdDam8/view?usp=sharing","Leja me nr. 05-351-187458")</f>
        <v>Leja me nr. 05-351-187458</v>
      </c>
      <c r="L41" s="18" t="str">
        <f>HYPERLINK("https://drive.google.com/file/d/0Bxf6anvYj47HRHdLTUk4M1hvbmM/view?usp=sharing","Situacioni")</f>
        <v>Situacioni</v>
      </c>
    </row>
    <row r="42" spans="1:12" ht="12.75" x14ac:dyDescent="0.2">
      <c r="A42" s="4">
        <v>36</v>
      </c>
      <c r="B42" s="5">
        <v>41521</v>
      </c>
      <c r="C42" s="20" t="s">
        <v>137</v>
      </c>
      <c r="D42" s="20" t="s">
        <v>137</v>
      </c>
      <c r="E42" s="12" t="s">
        <v>40</v>
      </c>
      <c r="F42" s="20" t="s">
        <v>123</v>
      </c>
      <c r="G42" s="58">
        <v>250.39</v>
      </c>
      <c r="H42" s="61">
        <v>2170.29</v>
      </c>
      <c r="I42" s="12" t="s">
        <v>108</v>
      </c>
      <c r="J42" s="11" t="s">
        <v>102</v>
      </c>
      <c r="K42" s="19" t="str">
        <f>HYPERLINK("https://drive.google.com/file/d/0Bxf6anvYj47HdjRVQndiSXdDam8/view?usp=sharing","Leja me nr. 05-351-150807")</f>
        <v>Leja me nr. 05-351-150807</v>
      </c>
      <c r="L42" s="18" t="str">
        <f>HYPERLINK("https://drive.google.com/file/d/0Bxf6anvYj47HYUMxdGlSQ0VKODA/view?usp=sharing","Situacioni")</f>
        <v>Situacioni</v>
      </c>
    </row>
    <row r="43" spans="1:12" ht="12.75" x14ac:dyDescent="0.2">
      <c r="A43" s="4">
        <v>37</v>
      </c>
      <c r="B43" s="5">
        <v>41536</v>
      </c>
      <c r="C43" s="12" t="s">
        <v>138</v>
      </c>
      <c r="D43" s="12" t="s">
        <v>138</v>
      </c>
      <c r="E43" s="12" t="s">
        <v>139</v>
      </c>
      <c r="F43" s="12" t="s">
        <v>121</v>
      </c>
      <c r="G43" s="58">
        <v>270.39999999999998</v>
      </c>
      <c r="H43" s="61">
        <v>2530.94</v>
      </c>
      <c r="I43" s="12" t="s">
        <v>33</v>
      </c>
      <c r="J43" s="11" t="s">
        <v>140</v>
      </c>
      <c r="K43" s="21" t="str">
        <f>HYPERLINK("https://drive.google.com/file/d/0Bxf6anvYj47HTGZxR1Zia3plMFU/view?usp=sharing","Leja me nr. 05-351-127019")</f>
        <v>Leja me nr. 05-351-127019</v>
      </c>
      <c r="L43" s="18" t="str">
        <f>HYPERLINK("https://drive.google.com/file/d/0Bxf6anvYj47HQWgtSndxU2pjeXM/view?usp=sharing","Situacioni")</f>
        <v>Situacioni</v>
      </c>
    </row>
    <row r="44" spans="1:12" ht="12.75" x14ac:dyDescent="0.2">
      <c r="A44" s="4">
        <v>38</v>
      </c>
      <c r="B44" s="5">
        <v>41460</v>
      </c>
      <c r="C44" s="12" t="s">
        <v>144</v>
      </c>
      <c r="D44" s="12" t="s">
        <v>144</v>
      </c>
      <c r="E44" s="12" t="s">
        <v>145</v>
      </c>
      <c r="F44" s="12" t="s">
        <v>143</v>
      </c>
      <c r="G44" s="58">
        <v>445.39</v>
      </c>
      <c r="H44" s="61">
        <v>4618.68</v>
      </c>
      <c r="I44" s="12" t="s">
        <v>81</v>
      </c>
      <c r="J44" s="11" t="s">
        <v>102</v>
      </c>
      <c r="K44" s="19" t="str">
        <f>HYPERLINK("https://drive.google.com/file/d/0Bxf6anvYj47HMUIyZFJQTVZoYWc/view?usp=sharing","Leja me nr. 05-351-103646")</f>
        <v>Leja me nr. 05-351-103646</v>
      </c>
      <c r="L44" s="18" t="str">
        <f>HYPERLINK("https://drive.google.com/file/d/0Bxf6anvYj47HWG9NdHZNMWZIQ1k/view?usp=sharing","Situacioni")</f>
        <v>Situacioni</v>
      </c>
    </row>
    <row r="45" spans="1:12" ht="25.5" x14ac:dyDescent="0.2">
      <c r="A45" s="4">
        <v>39</v>
      </c>
      <c r="B45" s="5">
        <v>41430</v>
      </c>
      <c r="C45" s="12" t="s">
        <v>146</v>
      </c>
      <c r="D45" s="12" t="s">
        <v>146</v>
      </c>
      <c r="E45" s="13" t="s">
        <v>147</v>
      </c>
      <c r="F45" s="12" t="s">
        <v>148</v>
      </c>
      <c r="G45" s="58">
        <v>116.81</v>
      </c>
      <c r="H45" s="61">
        <v>5840.5</v>
      </c>
      <c r="I45" s="12" t="s">
        <v>149</v>
      </c>
      <c r="J45" s="11" t="s">
        <v>150</v>
      </c>
      <c r="K45" s="19" t="str">
        <f>HYPERLINK("https://drive.google.com/file/d/0Bxf6anvYj47HdHh4SFdWTm0xZE0/view?usp=sharing","Leja me nr. 05-351-44208")</f>
        <v>Leja me nr. 05-351-44208</v>
      </c>
      <c r="L45" s="18" t="str">
        <f>HYPERLINK("https://drive.google.com/file/d/0Bxf6anvYj47HSXMxWVF6N0x0d3c/view?usp=sharing","Situacioni")</f>
        <v>Situacioni</v>
      </c>
    </row>
    <row r="46" spans="1:12" ht="25.5" x14ac:dyDescent="0.2">
      <c r="A46" s="4">
        <v>40</v>
      </c>
      <c r="B46" s="5">
        <v>41388</v>
      </c>
      <c r="C46" s="12" t="s">
        <v>151</v>
      </c>
      <c r="D46" s="12" t="s">
        <v>151</v>
      </c>
      <c r="E46" s="12" t="s">
        <v>40</v>
      </c>
      <c r="F46" s="12" t="s">
        <v>141</v>
      </c>
      <c r="G46" s="58">
        <v>102</v>
      </c>
      <c r="H46" s="61">
        <v>1020</v>
      </c>
      <c r="I46" s="12" t="s">
        <v>17</v>
      </c>
      <c r="J46" s="11" t="s">
        <v>152</v>
      </c>
      <c r="K46" s="19" t="str">
        <f>HYPERLINK("https://drive.google.com/file/d/0Bxf6anvYj47HS2tVMFhsSlVzZEk/view?usp=sharing","Leja me nr. 05-351-43076")</f>
        <v>Leja me nr. 05-351-43076</v>
      </c>
      <c r="L46" s="18" t="str">
        <f>HYPERLINK("https://drive.google.com/file/d/0Bxf6anvYj47HOEJhWDd3RDZEd1k/view?usp=sharing","Situacioni")</f>
        <v>Situacioni</v>
      </c>
    </row>
    <row r="47" spans="1:12" ht="12.75" x14ac:dyDescent="0.2">
      <c r="A47" s="4">
        <v>41</v>
      </c>
      <c r="B47" s="5">
        <v>41346</v>
      </c>
      <c r="C47" s="12" t="s">
        <v>153</v>
      </c>
      <c r="D47" s="12" t="s">
        <v>153</v>
      </c>
      <c r="E47" s="12" t="s">
        <v>40</v>
      </c>
      <c r="F47" s="12" t="s">
        <v>148</v>
      </c>
      <c r="G47" s="58">
        <v>24</v>
      </c>
      <c r="H47" s="61">
        <v>1200</v>
      </c>
      <c r="I47" s="12" t="s">
        <v>17</v>
      </c>
      <c r="J47" s="11" t="s">
        <v>150</v>
      </c>
      <c r="K47" s="19" t="str">
        <f>HYPERLINK("https://drive.google.com/file/d/0Bxf6anvYj47HUnZjanVNTFE3TXM/view?usp=sharing","Leja me nr, 05-351-6269")</f>
        <v>Leja me nr, 05-351-6269</v>
      </c>
      <c r="L47" s="18" t="str">
        <f>HYPERLINK("https://drive.google.com/file/d/0Bxf6anvYj47HemdaN25hR1dYQXM/view?usp=sharing","Situacioni")</f>
        <v>Situacioni</v>
      </c>
    </row>
    <row r="48" spans="1:12" ht="12.75" x14ac:dyDescent="0.2">
      <c r="A48" s="4">
        <v>42</v>
      </c>
      <c r="B48" s="5">
        <v>41449</v>
      </c>
      <c r="C48" s="12" t="s">
        <v>154</v>
      </c>
      <c r="D48" s="12" t="s">
        <v>154</v>
      </c>
      <c r="E48" s="12" t="s">
        <v>142</v>
      </c>
      <c r="F48" s="12" t="s">
        <v>155</v>
      </c>
      <c r="G48" s="58">
        <v>401.93</v>
      </c>
      <c r="H48" s="61">
        <v>4823.16</v>
      </c>
      <c r="I48" s="12" t="s">
        <v>81</v>
      </c>
      <c r="J48" s="11" t="s">
        <v>102</v>
      </c>
      <c r="K48" s="19" t="str">
        <f>HYPERLINK("https://drive.google.com/file/d/0Bxf6anvYj47HajZnZzJPcWdKbU0/view?usp=sharing","Leja me nr. 05-035-62393")</f>
        <v>Leja me nr. 05-035-62393</v>
      </c>
      <c r="L48" s="18" t="str">
        <f>HYPERLINK("https://drive.google.com/file/d/0Bxf6anvYj47HankwMFp0VGJRODQ/view?usp=sharing","Situacioni")</f>
        <v>Situacioni</v>
      </c>
    </row>
    <row r="49" spans="1:12" ht="12.75" x14ac:dyDescent="0.2">
      <c r="A49" s="4">
        <v>43</v>
      </c>
      <c r="B49" s="5">
        <v>41339</v>
      </c>
      <c r="C49" s="12" t="s">
        <v>156</v>
      </c>
      <c r="D49" s="12" t="s">
        <v>156</v>
      </c>
      <c r="E49" s="12" t="s">
        <v>134</v>
      </c>
      <c r="F49" s="12" t="s">
        <v>27</v>
      </c>
      <c r="G49" s="59">
        <v>422.26</v>
      </c>
      <c r="H49" s="61">
        <v>4256.5200000000004</v>
      </c>
      <c r="I49" s="12" t="s">
        <v>108</v>
      </c>
      <c r="J49" s="11" t="s">
        <v>102</v>
      </c>
      <c r="K49" s="19" t="str">
        <f>HYPERLINK("https://drive.google.com/file/d/0Bxf6anvYj47HODV0NlRTZGZ5WXM/view?usp=sharing","Leja me nr. 05-351-4953")</f>
        <v>Leja me nr. 05-351-4953</v>
      </c>
      <c r="L49" s="18" t="str">
        <f>HYPERLINK("https://drive.google.com/file/d/0Bxf6anvYj47HQnpVaElzTVQ2UVE/view?usp=sharing","Situacioni")</f>
        <v>Situacioni</v>
      </c>
    </row>
    <row r="50" spans="1:12" ht="12.75" x14ac:dyDescent="0.2">
      <c r="A50" s="4">
        <v>44</v>
      </c>
      <c r="B50" s="5">
        <v>41431</v>
      </c>
      <c r="C50" s="12" t="s">
        <v>157</v>
      </c>
      <c r="D50" s="12" t="s">
        <v>157</v>
      </c>
      <c r="E50" s="12" t="s">
        <v>40</v>
      </c>
      <c r="F50" s="12" t="s">
        <v>148</v>
      </c>
      <c r="G50" s="58">
        <v>68.84</v>
      </c>
      <c r="H50" s="61">
        <v>3550</v>
      </c>
      <c r="I50" s="12" t="s">
        <v>68</v>
      </c>
      <c r="J50" s="11" t="s">
        <v>150</v>
      </c>
      <c r="K50" s="19" t="str">
        <f>HYPERLINK("https://drive.google.com/file/d/0Bxf6anvYj47HMjdFVXp5Wm5YVE0/view?usp=sharing","Leja me nr. 05-351-40430")</f>
        <v>Leja me nr. 05-351-40430</v>
      </c>
      <c r="L50" s="15" t="s">
        <v>94</v>
      </c>
    </row>
    <row r="51" spans="1:12" ht="12.75" x14ac:dyDescent="0.2">
      <c r="A51" s="4">
        <v>45</v>
      </c>
      <c r="B51" s="5">
        <v>41296</v>
      </c>
      <c r="C51" s="12" t="s">
        <v>158</v>
      </c>
      <c r="D51" s="12" t="s">
        <v>158</v>
      </c>
      <c r="E51" s="12" t="s">
        <v>159</v>
      </c>
      <c r="F51" s="12" t="s">
        <v>160</v>
      </c>
      <c r="G51" s="58">
        <v>473.86</v>
      </c>
      <c r="H51" s="61">
        <v>3597.47</v>
      </c>
      <c r="I51" s="12" t="s">
        <v>161</v>
      </c>
      <c r="J51" s="11" t="s">
        <v>102</v>
      </c>
      <c r="K51" s="19" t="str">
        <f>HYPERLINK("https://drive.google.com/file/d/0Bxf6anvYj47HYmVtVXU2M0d1NEU/view?usp=sharing","Leja me nr. 05-351-40989")</f>
        <v>Leja me nr. 05-351-40989</v>
      </c>
      <c r="L51" s="18" t="str">
        <f>HYPERLINK("https://drive.google.com/file/d/0Bxf6anvYj47HVHZrWnRkbXJzc2s/view?usp=sharing","Situacioni")</f>
        <v>Situacioni</v>
      </c>
    </row>
    <row r="52" spans="1:12" ht="12.75" x14ac:dyDescent="0.2">
      <c r="A52" s="4">
        <v>46</v>
      </c>
      <c r="B52" s="5">
        <v>41561</v>
      </c>
      <c r="C52" s="12" t="s">
        <v>162</v>
      </c>
      <c r="D52" s="12" t="s">
        <v>162</v>
      </c>
      <c r="E52" s="12" t="s">
        <v>40</v>
      </c>
      <c r="F52" s="12" t="s">
        <v>163</v>
      </c>
      <c r="G52" s="58">
        <v>66.44</v>
      </c>
      <c r="H52" s="61">
        <v>1328.8</v>
      </c>
      <c r="I52" s="12" t="s">
        <v>164</v>
      </c>
      <c r="J52" s="11" t="s">
        <v>150</v>
      </c>
      <c r="K52" s="19" t="str">
        <f>HYPERLINK("https://drive.google.com/file/d/0Bxf6anvYj47HREdNYml1N3dBLXM/view?usp=sharing","Leja me nr. 05-351-99902")</f>
        <v>Leja me nr. 05-351-99902</v>
      </c>
      <c r="L52" s="18" t="str">
        <f>HYPERLINK("https://drive.google.com/file/d/0Bxf6anvYj47HVW5oV2FOT2lUdzg/view?usp=sharing","Situacioni")</f>
        <v>Situacioni</v>
      </c>
    </row>
    <row r="53" spans="1:12" ht="12.75" x14ac:dyDescent="0.2">
      <c r="A53" s="4">
        <v>47</v>
      </c>
      <c r="B53" s="5">
        <v>41360</v>
      </c>
      <c r="C53" s="12" t="s">
        <v>165</v>
      </c>
      <c r="D53" s="12" t="s">
        <v>165</v>
      </c>
      <c r="E53" s="12" t="s">
        <v>40</v>
      </c>
      <c r="F53" s="12" t="s">
        <v>91</v>
      </c>
      <c r="G53" s="58">
        <v>33.659999999999997</v>
      </c>
      <c r="H53" s="61">
        <v>1722</v>
      </c>
      <c r="I53" s="12" t="s">
        <v>166</v>
      </c>
      <c r="J53" s="11" t="s">
        <v>150</v>
      </c>
      <c r="K53" s="19" t="str">
        <f>HYPERLINK("https://drive.google.com/file/d/0Bxf6anvYj47HMVJ2STkxSmZRWk0/view?usp=sharing","Leja me nr. 05-351-10446")</f>
        <v>Leja me nr. 05-351-10446</v>
      </c>
      <c r="L53" s="18" t="str">
        <f>HYPERLINK("https://drive.google.com/file/d/0Bxf6anvYj47HN1pmdkRwV2d4RWs/view?usp=sharing","Situacioni")</f>
        <v>Situacioni</v>
      </c>
    </row>
    <row r="54" spans="1:12" ht="25.5" x14ac:dyDescent="0.2">
      <c r="A54" s="4">
        <v>48</v>
      </c>
      <c r="B54" s="5">
        <v>41339</v>
      </c>
      <c r="C54" s="12" t="s">
        <v>167</v>
      </c>
      <c r="D54" s="12" t="s">
        <v>167</v>
      </c>
      <c r="E54" s="12" t="s">
        <v>40</v>
      </c>
      <c r="F54" s="12" t="s">
        <v>32</v>
      </c>
      <c r="G54" s="58">
        <v>134.47</v>
      </c>
      <c r="H54" s="61">
        <v>6723.5</v>
      </c>
      <c r="I54" s="12" t="s">
        <v>81</v>
      </c>
      <c r="J54" s="11" t="s">
        <v>150</v>
      </c>
      <c r="K54" s="19" t="str">
        <f>HYPERLINK("https://drive.google.com/file/d/0Bxf6anvYj47HNWZqOUd6RnlzRU0/view?usp=sharing","Leja me nr. 05-351-16850")</f>
        <v>Leja me nr. 05-351-16850</v>
      </c>
      <c r="L54" s="15" t="s">
        <v>94</v>
      </c>
    </row>
    <row r="55" spans="1:12" ht="12.75" x14ac:dyDescent="0.2">
      <c r="A55" s="4">
        <v>49</v>
      </c>
      <c r="B55" s="5">
        <v>41344</v>
      </c>
      <c r="C55" s="12" t="s">
        <v>168</v>
      </c>
      <c r="D55" s="12" t="s">
        <v>168</v>
      </c>
      <c r="E55" s="12" t="s">
        <v>40</v>
      </c>
      <c r="F55" s="12" t="s">
        <v>163</v>
      </c>
      <c r="G55" s="58">
        <v>55.69</v>
      </c>
      <c r="H55" s="61">
        <v>3081.5</v>
      </c>
      <c r="I55" s="12" t="s">
        <v>81</v>
      </c>
      <c r="J55" s="11" t="s">
        <v>150</v>
      </c>
      <c r="K55" s="19" t="str">
        <f>HYPERLINK("https://drive.google.com/file/d/0Bxf6anvYj47HdEsyQ2J5Q3Y0VXc/view?usp=sharing","Leja me nr. 05-351-1903")</f>
        <v>Leja me nr. 05-351-1903</v>
      </c>
      <c r="L55" s="18" t="str">
        <f>HYPERLINK("https://drive.google.com/file/d/0Bxf6anvYj47HQ3o1Um1qREU5ODg/view?usp=sharing","Situacioni")</f>
        <v>Situacioni</v>
      </c>
    </row>
    <row r="56" spans="1:12" ht="12.75" x14ac:dyDescent="0.2">
      <c r="A56" s="4">
        <v>50</v>
      </c>
      <c r="B56" s="5">
        <v>41288</v>
      </c>
      <c r="C56" s="12" t="s">
        <v>169</v>
      </c>
      <c r="D56" s="12" t="s">
        <v>169</v>
      </c>
      <c r="E56" s="12" t="s">
        <v>40</v>
      </c>
      <c r="F56" s="12" t="s">
        <v>91</v>
      </c>
      <c r="G56" s="58">
        <v>89.17</v>
      </c>
      <c r="H56" s="61">
        <v>4767</v>
      </c>
      <c r="I56" s="12" t="s">
        <v>81</v>
      </c>
      <c r="J56" s="11" t="s">
        <v>150</v>
      </c>
      <c r="K56" s="19" t="str">
        <f>HYPERLINK("https://drive.google.com/file/d/0Bxf6anvYj47HUTVKNjZ0U19JR3c/view?usp=sharing","Leja me nr. 05-351-46874")</f>
        <v>Leja me nr. 05-351-46874</v>
      </c>
      <c r="L56" s="15" t="s">
        <v>94</v>
      </c>
    </row>
    <row r="57" spans="1:12" ht="25.5" x14ac:dyDescent="0.2">
      <c r="A57" s="4">
        <v>51</v>
      </c>
      <c r="B57" s="5">
        <v>41379</v>
      </c>
      <c r="C57" s="12" t="s">
        <v>170</v>
      </c>
      <c r="D57" s="12" t="s">
        <v>170</v>
      </c>
      <c r="E57" s="12" t="s">
        <v>171</v>
      </c>
      <c r="F57" s="12" t="s">
        <v>172</v>
      </c>
      <c r="G57" s="58">
        <v>294</v>
      </c>
      <c r="H57" s="61" t="s">
        <v>92</v>
      </c>
      <c r="I57" s="12" t="s">
        <v>173</v>
      </c>
      <c r="J57" s="11" t="s">
        <v>65</v>
      </c>
      <c r="K57" s="19" t="str">
        <f>HYPERLINK("https://drive.google.com/file/d/0Bxf6anvYj47HLUdManN4M2VRc1k/view?usp=sharing","Leja ,me nr. 05-350-46552/1")</f>
        <v>Leja ,me nr. 05-350-46552/1</v>
      </c>
      <c r="L57" s="18" t="str">
        <f>HYPERLINK("https://drive.google.com/file/d/0Bxf6anvYj47HN1htbllTWFdET2s/view?usp=sharing","Situacioni")</f>
        <v>Situacioni</v>
      </c>
    </row>
    <row r="58" spans="1:12" ht="12.75" x14ac:dyDescent="0.2">
      <c r="A58" s="4">
        <v>52</v>
      </c>
      <c r="B58" s="5">
        <v>41613</v>
      </c>
      <c r="C58" s="12" t="s">
        <v>174</v>
      </c>
      <c r="D58" s="12" t="s">
        <v>175</v>
      </c>
      <c r="E58" s="12" t="s">
        <v>49</v>
      </c>
      <c r="F58" s="12" t="s">
        <v>27</v>
      </c>
      <c r="G58" s="58">
        <v>3499.4</v>
      </c>
      <c r="H58" s="61">
        <v>58188.24</v>
      </c>
      <c r="I58" s="12" t="s">
        <v>88</v>
      </c>
      <c r="J58" s="11" t="s">
        <v>29</v>
      </c>
      <c r="K58" s="19" t="str">
        <f>HYPERLINK("https://drive.google.com/file/d/0Bxf6anvYj47HQXpoN3RGN0RNV3c/view?usp=sharing","Leja me nr. 05-351-186309")</f>
        <v>Leja me nr. 05-351-186309</v>
      </c>
      <c r="L58" s="18" t="str">
        <f>HYPERLINK("https://drive.google.com/file/d/0Bxf6anvYj47HX0dRVThHUV93N28/view?usp=sharing","Situacioni")</f>
        <v>Situacioni</v>
      </c>
    </row>
    <row r="59" spans="1:12" ht="12.75" x14ac:dyDescent="0.2">
      <c r="A59" s="4">
        <v>53</v>
      </c>
      <c r="B59" s="5">
        <v>41631</v>
      </c>
      <c r="C59" s="12" t="s">
        <v>176</v>
      </c>
      <c r="D59" s="12" t="s">
        <v>175</v>
      </c>
      <c r="E59" s="12" t="s">
        <v>49</v>
      </c>
      <c r="F59" s="12" t="s">
        <v>27</v>
      </c>
      <c r="G59" s="58">
        <v>5783.2</v>
      </c>
      <c r="H59" s="61">
        <v>99483.22</v>
      </c>
      <c r="I59" s="12" t="s">
        <v>177</v>
      </c>
      <c r="J59" s="11" t="s">
        <v>29</v>
      </c>
      <c r="K59" s="19" t="str">
        <f>HYPERLINK("https://drive.google.com/file/d/0Bxf6anvYj47HajVfLVlQTFhnUTA/view?usp=sharing","Leja me nr. 05-351-230449")</f>
        <v>Leja me nr. 05-351-230449</v>
      </c>
      <c r="L59" s="18" t="str">
        <f>HYPERLINK("https://drive.google.com/file/d/0Bxf6anvYj47HcEp1WjFjX2YwZkE/view?usp=sharing","Situacioni")</f>
        <v>Situacioni</v>
      </c>
    </row>
    <row r="60" spans="1:12" ht="25.5" x14ac:dyDescent="0.2">
      <c r="A60" s="4">
        <v>54</v>
      </c>
      <c r="B60" s="5">
        <v>41612</v>
      </c>
      <c r="C60" s="12" t="s">
        <v>178</v>
      </c>
      <c r="D60" s="12" t="s">
        <v>178</v>
      </c>
      <c r="E60" s="12" t="s">
        <v>179</v>
      </c>
      <c r="F60" s="12" t="s">
        <v>71</v>
      </c>
      <c r="G60" s="58">
        <v>7298.55</v>
      </c>
      <c r="H60" s="62">
        <v>121632.67</v>
      </c>
      <c r="I60" s="12" t="s">
        <v>22</v>
      </c>
      <c r="J60" s="11" t="s">
        <v>29</v>
      </c>
      <c r="K60" s="19" t="str">
        <f>HYPERLINK("https://drive.google.com/file/d/0Bxf6anvYj47HZVNLUmJVTEFrRGs/view?usp=sharing","Leja me nr. 05-351-21044")</f>
        <v>Leja me nr. 05-351-21044</v>
      </c>
      <c r="L60" s="15" t="s">
        <v>94</v>
      </c>
    </row>
    <row r="61" spans="1:12" ht="12.75" x14ac:dyDescent="0.2">
      <c r="A61" s="4">
        <v>55</v>
      </c>
      <c r="B61" s="5">
        <v>41628</v>
      </c>
      <c r="C61" s="12" t="s">
        <v>180</v>
      </c>
      <c r="D61" s="12" t="s">
        <v>181</v>
      </c>
      <c r="E61" s="12" t="s">
        <v>171</v>
      </c>
      <c r="F61" s="12" t="s">
        <v>27</v>
      </c>
      <c r="G61" s="58">
        <v>5108.1899999999996</v>
      </c>
      <c r="H61" s="61">
        <v>91029.558000000005</v>
      </c>
      <c r="I61" s="12" t="s">
        <v>182</v>
      </c>
      <c r="J61" s="11" t="s">
        <v>29</v>
      </c>
      <c r="K61" s="19" t="str">
        <f>HYPERLINK("https://drive.google.com/file/d/0Bxf6anvYj47Hd0pCU2xMRjRsNTQ/view?usp=sharing","Leja me nr. 05-351-240629")</f>
        <v>Leja me nr. 05-351-240629</v>
      </c>
      <c r="L61" s="18" t="str">
        <f>HYPERLINK("https://drive.google.com/file/d/0Bxf6anvYj47HTkxLakZfTHlYc1k/view?usp=sharing","Situacioni")</f>
        <v>Situacioni</v>
      </c>
    </row>
    <row r="62" spans="1:12" ht="12.75" x14ac:dyDescent="0.2">
      <c r="A62" s="4">
        <v>56</v>
      </c>
      <c r="B62" s="5">
        <v>41628</v>
      </c>
      <c r="C62" s="12" t="s">
        <v>183</v>
      </c>
      <c r="D62" s="12" t="s">
        <v>184</v>
      </c>
      <c r="E62" s="12" t="s">
        <v>49</v>
      </c>
      <c r="F62" s="12" t="s">
        <v>27</v>
      </c>
      <c r="G62" s="58">
        <v>11307.56</v>
      </c>
      <c r="H62" s="61">
        <v>201862.6</v>
      </c>
      <c r="I62" s="12" t="s">
        <v>185</v>
      </c>
      <c r="J62" s="11" t="s">
        <v>29</v>
      </c>
      <c r="K62" s="19" t="str">
        <f>HYPERLINK("https://drive.google.com/file/d/0Bxf6anvYj47HNWxxWnE2NlE2RFE/view?usp=sharing","Leja me nr. 05-351-31005/1")</f>
        <v>Leja me nr. 05-351-31005/1</v>
      </c>
      <c r="L62" s="18" t="str">
        <f>HYPERLINK("https://drive.google.com/file/d/0Bxf6anvYj47HU0Q2OVNENldLOU0/view?usp=sharing","Situacioni")</f>
        <v>Situacioni</v>
      </c>
    </row>
    <row r="63" spans="1:12" ht="12.75" x14ac:dyDescent="0.2">
      <c r="A63" s="4">
        <v>57</v>
      </c>
      <c r="B63" s="5">
        <v>41621</v>
      </c>
      <c r="C63" s="12" t="s">
        <v>186</v>
      </c>
      <c r="D63" s="12" t="s">
        <v>186</v>
      </c>
      <c r="E63" s="12" t="s">
        <v>186</v>
      </c>
      <c r="F63" s="12" t="s">
        <v>37</v>
      </c>
      <c r="G63" s="58">
        <v>11564.64</v>
      </c>
      <c r="H63" s="61">
        <v>182318.35</v>
      </c>
      <c r="I63" s="12" t="s">
        <v>187</v>
      </c>
      <c r="J63" s="11" t="s">
        <v>29</v>
      </c>
      <c r="K63" s="19" t="str">
        <f>HYPERLINK("https://drive.google.com/file/d/0Bxf6anvYj47HcURoazY4cU9DLVE/view?usp=sharing","Leja me nr. 05-351-39319/2")</f>
        <v>Leja me nr. 05-351-39319/2</v>
      </c>
      <c r="L63" s="18" t="str">
        <f>HYPERLINK("https://drive.google.com/file/d/0Bxf6anvYj47HUEF2MU94RjRDOG8/view?usp=sharing","Situacioni")</f>
        <v>Situacioni</v>
      </c>
    </row>
    <row r="64" spans="1:12" ht="25.5" x14ac:dyDescent="0.2">
      <c r="A64" s="4">
        <v>58</v>
      </c>
      <c r="B64" s="5">
        <v>41612</v>
      </c>
      <c r="C64" s="12" t="s">
        <v>188</v>
      </c>
      <c r="D64" s="12" t="s">
        <v>189</v>
      </c>
      <c r="E64" s="12" t="s">
        <v>190</v>
      </c>
      <c r="F64" s="12" t="s">
        <v>121</v>
      </c>
      <c r="G64" s="58">
        <v>4218.92</v>
      </c>
      <c r="H64" s="61">
        <v>66442.55</v>
      </c>
      <c r="I64" s="12" t="s">
        <v>191</v>
      </c>
      <c r="J64" s="11" t="s">
        <v>29</v>
      </c>
      <c r="K64" s="19" t="str">
        <f>HYPERLINK("https://drive.google.com/file/d/0Bxf6anvYj47HY3lVSE45aEFTRzQ/view?usp=sharing","Leja me nr. 05-351-3039")</f>
        <v>Leja me nr. 05-351-3039</v>
      </c>
      <c r="L64" s="18" t="str">
        <f>HYPERLINK("https://drive.google.com/file/d/0Bxf6anvYj47HeGVvWlhWNU5pdWM/view?usp=sharing","Situacioni")</f>
        <v>Situacioni</v>
      </c>
    </row>
    <row r="65" spans="1:12" ht="12.75" x14ac:dyDescent="0.2">
      <c r="A65" s="4">
        <v>59</v>
      </c>
      <c r="B65" s="5">
        <v>41603</v>
      </c>
      <c r="C65" s="12" t="s">
        <v>192</v>
      </c>
      <c r="D65" s="12" t="s">
        <v>192</v>
      </c>
      <c r="E65" s="12" t="s">
        <v>171</v>
      </c>
      <c r="F65" s="12" t="s">
        <v>37</v>
      </c>
      <c r="G65" s="58">
        <v>8777.4500000000007</v>
      </c>
      <c r="H65" s="61">
        <v>175549</v>
      </c>
      <c r="I65" s="12" t="s">
        <v>193</v>
      </c>
      <c r="J65" s="11" t="s">
        <v>29</v>
      </c>
      <c r="K65" s="19" t="str">
        <f>HYPERLINK("https://drive.google.com/file/d/0Bxf6anvYj47HS25MTVV2bUNOODg/view?usp=sharing","Leja me nr. 05-035-71040")</f>
        <v>Leja me nr. 05-035-71040</v>
      </c>
      <c r="L65" s="18" t="str">
        <f>HYPERLINK("https://drive.google.com/file/d/0Bxf6anvYj47HNzRGSklpQWNzUWc/view?usp=sharing","Situacioni")</f>
        <v>Situacioni</v>
      </c>
    </row>
    <row r="66" spans="1:12" ht="25.5" x14ac:dyDescent="0.2">
      <c r="A66" s="4">
        <v>60</v>
      </c>
      <c r="B66" s="5">
        <v>41585</v>
      </c>
      <c r="C66" s="12" t="s">
        <v>194</v>
      </c>
      <c r="D66" s="12" t="s">
        <v>195</v>
      </c>
      <c r="E66" s="12" t="s">
        <v>117</v>
      </c>
      <c r="F66" s="12" t="s">
        <v>27</v>
      </c>
      <c r="G66" s="58">
        <v>11442.5</v>
      </c>
      <c r="H66" s="61">
        <v>205508.5</v>
      </c>
      <c r="I66" s="12" t="s">
        <v>196</v>
      </c>
      <c r="J66" s="11" t="s">
        <v>29</v>
      </c>
      <c r="K66" s="19" t="str">
        <f>HYPERLINK("https://drive.google.com/file/d/0Bxf6anvYj47HRzlJQW1WOTBLNGs/view?usp=sharing","Leja me nr, 05-351-129490")</f>
        <v>Leja me nr, 05-351-129490</v>
      </c>
      <c r="L66" s="18" t="str">
        <f>HYPERLINK("https://drive.google.com/file/d/0Bxf6anvYj47HclJjbVRoUzhyVE0/view?usp=sharing","Situacioni")</f>
        <v>Situacioni</v>
      </c>
    </row>
    <row r="67" spans="1:12" ht="12.75" x14ac:dyDescent="0.2">
      <c r="A67" s="4">
        <v>61</v>
      </c>
      <c r="B67" s="5">
        <v>41591</v>
      </c>
      <c r="C67" s="12" t="s">
        <v>197</v>
      </c>
      <c r="D67" s="12" t="s">
        <v>198</v>
      </c>
      <c r="E67" s="12" t="s">
        <v>49</v>
      </c>
      <c r="F67" s="12" t="s">
        <v>27</v>
      </c>
      <c r="G67" s="58">
        <v>7852.03</v>
      </c>
      <c r="H67" s="61">
        <v>211452.74</v>
      </c>
      <c r="I67" s="12" t="s">
        <v>199</v>
      </c>
      <c r="J67" s="11" t="s">
        <v>29</v>
      </c>
      <c r="K67" s="19" t="str">
        <f>HYPERLINK("https://drive.google.com/file/d/0Bxf6anvYj47HZ0ROU2UxdHptMkE/view?usp=sharing","Leja me nr, 05-351-36556")</f>
        <v>Leja me nr, 05-351-36556</v>
      </c>
      <c r="L67" s="18" t="str">
        <f>HYPERLINK("https://drive.google.com/file/d/0Bxf6anvYj47HUnVMSU5TaEFzNlE/view?usp=sharing","Situacioni")</f>
        <v>Situacioni</v>
      </c>
    </row>
    <row r="68" spans="1:12" ht="25.5" x14ac:dyDescent="0.2">
      <c r="A68" s="4">
        <v>62</v>
      </c>
      <c r="B68" s="5">
        <v>41603</v>
      </c>
      <c r="C68" s="12" t="s">
        <v>200</v>
      </c>
      <c r="D68" s="12" t="s">
        <v>201</v>
      </c>
      <c r="E68" s="12" t="s">
        <v>202</v>
      </c>
      <c r="F68" s="12" t="s">
        <v>56</v>
      </c>
      <c r="G68" s="58">
        <v>6366.7</v>
      </c>
      <c r="H68" s="63">
        <v>113406.2</v>
      </c>
      <c r="I68" s="12" t="s">
        <v>88</v>
      </c>
      <c r="J68" s="11" t="s">
        <v>29</v>
      </c>
      <c r="K68" s="19" t="str">
        <f>HYPERLINK("https://drive.google.com/file/d/0Bxf6anvYj47HNkpGOGdYbVR0Ukk/view?usp=sharing","Leja me nr. 05-351-179347")</f>
        <v>Leja me nr. 05-351-179347</v>
      </c>
      <c r="L68" s="18" t="str">
        <f>HYPERLINK("https://drive.google.com/file/d/0Bxf6anvYj47HaFhweWJ4YnJtZVE/view?usp=sharing","Situacioni")</f>
        <v>Situacioni</v>
      </c>
    </row>
    <row r="69" spans="1:12" ht="12.75" x14ac:dyDescent="0.2">
      <c r="A69" s="4">
        <v>63</v>
      </c>
      <c r="B69" s="5">
        <v>41603</v>
      </c>
      <c r="C69" s="12" t="s">
        <v>203</v>
      </c>
      <c r="D69" s="12" t="s">
        <v>203</v>
      </c>
      <c r="E69" s="12" t="s">
        <v>204</v>
      </c>
      <c r="F69" s="12" t="s">
        <v>37</v>
      </c>
      <c r="G69" s="58">
        <v>16062.09</v>
      </c>
      <c r="H69" s="61">
        <v>321241.8</v>
      </c>
      <c r="I69" s="12" t="s">
        <v>205</v>
      </c>
      <c r="J69" s="11" t="s">
        <v>29</v>
      </c>
      <c r="K69" s="19" t="str">
        <f>HYPERLINK("https://drive.google.com/file/d/0Bxf6anvYj47HVDJxRTFZQmFhYXc/view?usp=sharing","Leja me nr. 05-351-55742")</f>
        <v>Leja me nr. 05-351-55742</v>
      </c>
      <c r="L69" s="18" t="str">
        <f>HYPERLINK("https://drive.google.com/file/d/0Bxf6anvYj47HZjVrdTJiM1BHVmM/view?usp=sharing","Situacioni")</f>
        <v>Situacioni</v>
      </c>
    </row>
    <row r="70" spans="1:12" ht="12.75" x14ac:dyDescent="0.2">
      <c r="A70" s="4">
        <v>64</v>
      </c>
      <c r="B70" s="5">
        <v>41556</v>
      </c>
      <c r="C70" s="12" t="s">
        <v>206</v>
      </c>
      <c r="D70" s="12" t="s">
        <v>207</v>
      </c>
      <c r="E70" s="12" t="s">
        <v>208</v>
      </c>
      <c r="F70" s="12" t="s">
        <v>27</v>
      </c>
      <c r="G70" s="58">
        <v>4973</v>
      </c>
      <c r="H70" s="61">
        <v>90552</v>
      </c>
      <c r="I70" s="12" t="s">
        <v>76</v>
      </c>
      <c r="J70" s="11" t="s">
        <v>29</v>
      </c>
      <c r="K70" s="19" t="str">
        <f>HYPERLINK("https://drive.google.com/file/d/0Bxf6anvYj47HeFBfR1dwUlA3Z0U/view?usp=sharing","Leja me nr. 05-351-73088")</f>
        <v>Leja me nr. 05-351-73088</v>
      </c>
      <c r="L70" s="18" t="str">
        <f>HYPERLINK("https://drive.google.com/file/d/0Bxf6anvYj47Hb0pWRVhQaG5LVjA/view?usp=sharing","Situacioni")</f>
        <v>Situacioni</v>
      </c>
    </row>
    <row r="71" spans="1:12" ht="38.25" x14ac:dyDescent="0.2">
      <c r="A71" s="4">
        <v>65</v>
      </c>
      <c r="B71" s="5">
        <v>41568</v>
      </c>
      <c r="C71" s="12" t="s">
        <v>209</v>
      </c>
      <c r="D71" s="12" t="s">
        <v>210</v>
      </c>
      <c r="E71" s="12" t="s">
        <v>211</v>
      </c>
      <c r="F71" s="12" t="s">
        <v>75</v>
      </c>
      <c r="G71" s="58">
        <v>7486.6</v>
      </c>
      <c r="H71" s="61">
        <v>121163.6</v>
      </c>
      <c r="I71" s="12" t="s">
        <v>212</v>
      </c>
      <c r="J71" s="11" t="s">
        <v>29</v>
      </c>
      <c r="K71" s="19" t="str">
        <f>HYPERLINK("https://drive.google.com/file/d/0Bxf6anvYj47HeElRRVUyc3FBYlU/view?usp=sharing","Leja me nr. 05-351-138957")</f>
        <v>Leja me nr. 05-351-138957</v>
      </c>
      <c r="L71" s="18" t="str">
        <f>HYPERLINK("https://drive.google.com/file/d/0Bxf6anvYj47HYWstT2F4U1hoaUk/view?usp=sharing","Situacioni")</f>
        <v>Situacioni</v>
      </c>
    </row>
    <row r="72" spans="1:12" ht="12.75" x14ac:dyDescent="0.2">
      <c r="A72" s="4">
        <v>66</v>
      </c>
      <c r="B72" s="5">
        <v>41576</v>
      </c>
      <c r="C72" s="12" t="s">
        <v>186</v>
      </c>
      <c r="D72" s="12" t="s">
        <v>186</v>
      </c>
      <c r="E72" s="12" t="s">
        <v>186</v>
      </c>
      <c r="F72" s="12" t="s">
        <v>27</v>
      </c>
      <c r="G72" s="58">
        <v>4989.37</v>
      </c>
      <c r="H72" s="61">
        <v>92604.800000000003</v>
      </c>
      <c r="I72" s="12" t="s">
        <v>213</v>
      </c>
      <c r="J72" s="11" t="s">
        <v>29</v>
      </c>
      <c r="K72" s="19" t="str">
        <f>HYPERLINK("https://drive.google.com/file/d/0Bxf6anvYj47HMEF1YW0tQ05SWjQ/view?usp=sharing","Leja me nr. 05-351-55601")</f>
        <v>Leja me nr. 05-351-55601</v>
      </c>
      <c r="L72" s="18" t="str">
        <f>HYPERLINK("https://drive.google.com/file/d/0Bxf6anvYj47HTVRYTFRkUkFoTjg/view?usp=sharing","Situacioni")</f>
        <v>Situacioni</v>
      </c>
    </row>
    <row r="73" spans="1:12" ht="38.25" x14ac:dyDescent="0.2">
      <c r="A73" s="4">
        <v>67</v>
      </c>
      <c r="B73" s="5">
        <v>41549</v>
      </c>
      <c r="C73" s="12" t="s">
        <v>214</v>
      </c>
      <c r="D73" s="12" t="s">
        <v>215</v>
      </c>
      <c r="E73" s="12" t="s">
        <v>216</v>
      </c>
      <c r="F73" s="12" t="s">
        <v>126</v>
      </c>
      <c r="G73" s="58">
        <v>7107.7</v>
      </c>
      <c r="H73" s="61">
        <v>177349.28</v>
      </c>
      <c r="I73" s="12" t="s">
        <v>217</v>
      </c>
      <c r="J73" s="11" t="s">
        <v>29</v>
      </c>
      <c r="K73" s="19" t="str">
        <f>HYPERLINK("https://drive.google.com/file/d/0Bxf6anvYj47HQXZoYnp0Y2h5REU/view?usp=sharing","Leja me nr. 05-351-29232")</f>
        <v>Leja me nr. 05-351-29232</v>
      </c>
      <c r="L73" s="18" t="str">
        <f>HYPERLINK("https://drive.google.com/file/d/0Bxf6anvYj47HMGxHOGVMcFNuVW8/view?usp=sharing","Situacioni")</f>
        <v>Situacioni</v>
      </c>
    </row>
    <row r="74" spans="1:12" ht="12.75" x14ac:dyDescent="0.2">
      <c r="A74" s="4">
        <v>68</v>
      </c>
      <c r="B74" s="5">
        <v>41570</v>
      </c>
      <c r="C74" s="12" t="s">
        <v>218</v>
      </c>
      <c r="D74" s="12" t="s">
        <v>219</v>
      </c>
      <c r="E74" s="12" t="s">
        <v>220</v>
      </c>
      <c r="F74" s="12" t="s">
        <v>56</v>
      </c>
      <c r="G74" s="58">
        <v>7214</v>
      </c>
      <c r="H74" s="61">
        <v>122013.14</v>
      </c>
      <c r="I74" s="12" t="s">
        <v>221</v>
      </c>
      <c r="J74" s="11" t="s">
        <v>29</v>
      </c>
      <c r="K74" s="19" t="str">
        <f>HYPERLINK("https://drive.google.com/file/d/0Bxf6anvYj47HWjBqUmc1X2Y3eG8/view?usp=sharing","Leja me nr. 05-351-64628")</f>
        <v>Leja me nr. 05-351-64628</v>
      </c>
      <c r="L74" s="18" t="str">
        <f>HYPERLINK("https://drive.google.com/file/d/0Bxf6anvYj47HdXh6N2RKdFR3elU/view?usp=sharing","Situacioni")</f>
        <v>Situacioni</v>
      </c>
    </row>
    <row r="75" spans="1:12" ht="38.25" x14ac:dyDescent="0.2">
      <c r="A75" s="4">
        <v>69</v>
      </c>
      <c r="B75" s="5">
        <v>41552</v>
      </c>
      <c r="C75" s="22" t="s">
        <v>222</v>
      </c>
      <c r="D75" s="22" t="s">
        <v>223</v>
      </c>
      <c r="E75" s="12" t="s">
        <v>224</v>
      </c>
      <c r="F75" s="12" t="s">
        <v>27</v>
      </c>
      <c r="G75" s="58">
        <v>15833</v>
      </c>
      <c r="H75" s="61">
        <v>270811.62</v>
      </c>
      <c r="I75" s="12" t="s">
        <v>225</v>
      </c>
      <c r="J75" s="11" t="s">
        <v>29</v>
      </c>
      <c r="K75" s="19" t="str">
        <f>HYPERLINK("https://drive.google.com/file/d/0Bxf6anvYj47HblFfWDU0Tlh0VTg/view?usp=sharing","Leja me nr. 05-351-70853")</f>
        <v>Leja me nr. 05-351-70853</v>
      </c>
      <c r="L75" s="18" t="str">
        <f>HYPERLINK("https://drive.google.com/file/d/0Bxf6anvYj47HVUtmUW80Tl84Y2M/view?usp=sharing","Situacioni")</f>
        <v>Situacioni</v>
      </c>
    </row>
    <row r="76" spans="1:12" ht="12.75" x14ac:dyDescent="0.2">
      <c r="A76" s="4">
        <v>70</v>
      </c>
      <c r="B76" s="5">
        <v>41572</v>
      </c>
      <c r="C76" s="12" t="s">
        <v>226</v>
      </c>
      <c r="D76" s="12" t="s">
        <v>227</v>
      </c>
      <c r="E76" s="12" t="s">
        <v>228</v>
      </c>
      <c r="F76" s="12" t="s">
        <v>27</v>
      </c>
      <c r="G76" s="58">
        <v>5414.5</v>
      </c>
      <c r="H76" s="61">
        <v>100270.16</v>
      </c>
      <c r="I76" s="12" t="s">
        <v>229</v>
      </c>
      <c r="J76" s="11" t="s">
        <v>29</v>
      </c>
      <c r="K76" s="19" t="str">
        <f>HYPERLINK("https://drive.google.com/file/d/0Bxf6anvYj47HVzdxT1J5UnhHdWs/view?usp=sharing","Leja me nr. 05-351-88078")</f>
        <v>Leja me nr. 05-351-88078</v>
      </c>
      <c r="L76" s="18" t="str">
        <f>HYPERLINK("https://drive.google.com/file/d/0Bxf6anvYj47HVmRvbUZWQ0Z0Z3M/view?usp=sharing","Situacioni")</f>
        <v>Situacioni</v>
      </c>
    </row>
    <row r="77" spans="1:12" ht="12.75" x14ac:dyDescent="0.2">
      <c r="A77" s="4">
        <v>71</v>
      </c>
      <c r="B77" s="5">
        <v>41355</v>
      </c>
      <c r="C77" s="12" t="s">
        <v>232</v>
      </c>
      <c r="D77" s="12" t="s">
        <v>233</v>
      </c>
      <c r="E77" s="12" t="s">
        <v>40</v>
      </c>
      <c r="F77" s="12" t="s">
        <v>27</v>
      </c>
      <c r="G77" s="58">
        <v>2883.39</v>
      </c>
      <c r="H77" s="63">
        <v>146357.39000000001</v>
      </c>
      <c r="I77" s="12" t="s">
        <v>234</v>
      </c>
      <c r="J77" s="11" t="s">
        <v>29</v>
      </c>
      <c r="K77" s="19" t="str">
        <f>HYPERLINK("https://drive.google.com/file/d/0Bxf6anvYj47HOHMwb0JLeGIzMWc/view?usp=sharing","Leja me nr, 05-351-39062")</f>
        <v>Leja me nr, 05-351-39062</v>
      </c>
      <c r="L77" s="18" t="str">
        <f>HYPERLINK("https://drive.google.com/file/d/0Bxf6anvYj47HUl9Mc0szQng4VGM/view?usp=sharing","Situacioni")</f>
        <v>Situacioni</v>
      </c>
    </row>
    <row r="78" spans="1:12" ht="25.5" x14ac:dyDescent="0.2">
      <c r="A78" s="4">
        <v>72</v>
      </c>
      <c r="B78" s="5">
        <v>41352</v>
      </c>
      <c r="C78" s="12" t="s">
        <v>235</v>
      </c>
      <c r="D78" s="23" t="s">
        <v>236</v>
      </c>
      <c r="E78" s="12" t="s">
        <v>49</v>
      </c>
      <c r="F78" s="12" t="s">
        <v>45</v>
      </c>
      <c r="G78" s="58">
        <v>7471.11</v>
      </c>
      <c r="H78" s="65" t="s">
        <v>64</v>
      </c>
      <c r="I78" s="12" t="s">
        <v>76</v>
      </c>
      <c r="J78" s="11" t="s">
        <v>29</v>
      </c>
      <c r="K78" s="19" t="str">
        <f>HYPERLINK("https://drive.google.com/file/d/0Bxf6anvYj47Ha3UxaVRkNW1aRVU/view?usp=sharing","Leja me nr, 05-351-35773")</f>
        <v>Leja me nr, 05-351-35773</v>
      </c>
      <c r="L78" s="18" t="str">
        <f>HYPERLINK("https://drive.google.com/file/d/0Bxf6anvYj47HNldycVBkYXd4ckE/view?usp=sharing","Situacioni")</f>
        <v>Situacioni</v>
      </c>
    </row>
    <row r="79" spans="1:12" ht="12.75" x14ac:dyDescent="0.2">
      <c r="A79" s="4">
        <v>73</v>
      </c>
      <c r="B79" s="5">
        <v>41456</v>
      </c>
      <c r="C79" s="12" t="s">
        <v>237</v>
      </c>
      <c r="D79" s="12" t="s">
        <v>237</v>
      </c>
      <c r="E79" s="12" t="s">
        <v>238</v>
      </c>
      <c r="F79" s="12" t="s">
        <v>231</v>
      </c>
      <c r="G79" s="58">
        <v>1620</v>
      </c>
      <c r="H79" s="60" t="s">
        <v>92</v>
      </c>
      <c r="I79" s="12" t="s">
        <v>22</v>
      </c>
      <c r="J79" s="11" t="s">
        <v>239</v>
      </c>
      <c r="K79" s="19" t="str">
        <f>HYPERLINK("https://drive.google.com/file/d/0Bxf6anvYj47HMVlDdFd3Tlh2LUU/view?usp=sharing","Leja me nr. 05-351-67325/1")</f>
        <v>Leja me nr. 05-351-67325/1</v>
      </c>
      <c r="L79" s="18" t="str">
        <f>HYPERLINK("https://drive.google.com/file/d/0Bxf6anvYj47HdWJLWWtTMlpBYms/view?usp=sharing","Situacioni")</f>
        <v>Situacioni</v>
      </c>
    </row>
    <row r="80" spans="1:12" ht="12.75" x14ac:dyDescent="0.2">
      <c r="A80" s="4">
        <v>74</v>
      </c>
      <c r="B80" s="5">
        <v>41285</v>
      </c>
      <c r="C80" s="12" t="s">
        <v>240</v>
      </c>
      <c r="D80" s="12" t="s">
        <v>241</v>
      </c>
      <c r="E80" s="12" t="s">
        <v>241</v>
      </c>
      <c r="F80" s="12" t="s">
        <v>37</v>
      </c>
      <c r="G80" s="58">
        <v>1612.21</v>
      </c>
      <c r="H80" s="64">
        <v>30954.43</v>
      </c>
      <c r="I80" s="12" t="s">
        <v>242</v>
      </c>
      <c r="J80" s="11" t="s">
        <v>29</v>
      </c>
      <c r="K80" s="24" t="str">
        <f>HYPERLINK("https://drive.google.com/file/d/0Bxf6anvYj47HU0tuTmhZbTVfR0k/view?usp=sharing","Leja me nr. 05-351-8993")</f>
        <v>Leja me nr. 05-351-8993</v>
      </c>
      <c r="L80" s="18" t="str">
        <f>HYPERLINK("https://drive.google.com/file/d/0Bxf6anvYj47HZnZvS01SNjRDUmc/view?usp=sharing","Situacioni")</f>
        <v>Situacioni</v>
      </c>
    </row>
    <row r="81" spans="1:12" ht="25.5" x14ac:dyDescent="0.2">
      <c r="A81" s="4">
        <v>75</v>
      </c>
      <c r="B81" s="5">
        <v>41277</v>
      </c>
      <c r="C81" s="12" t="s">
        <v>243</v>
      </c>
      <c r="D81" s="12" t="s">
        <v>244</v>
      </c>
      <c r="E81" s="12" t="s">
        <v>244</v>
      </c>
      <c r="F81" s="12" t="s">
        <v>121</v>
      </c>
      <c r="G81" s="58">
        <v>4172</v>
      </c>
      <c r="H81" s="61">
        <v>174435.63</v>
      </c>
      <c r="I81" s="12" t="s">
        <v>245</v>
      </c>
      <c r="J81" s="11" t="s">
        <v>29</v>
      </c>
      <c r="K81" s="19" t="str">
        <f>HYPERLINK("https://drive.google.com/file/d/0Bxf6anvYj47HaEhMUW03OXpkUjQ/view?usp=sharing","Leja me nr. 05-351-26892")</f>
        <v>Leja me nr. 05-351-26892</v>
      </c>
      <c r="L81" s="18" t="str">
        <f>HYPERLINK("https://drive.google.com/file/d/0Bxf6anvYj47HTjNabWN4SGVLQTQ/view?usp=sharing","Situacioni")</f>
        <v>Situacioni</v>
      </c>
    </row>
    <row r="82" spans="1:12" ht="12.75" x14ac:dyDescent="0.2">
      <c r="A82" s="4">
        <v>76</v>
      </c>
      <c r="B82" s="5">
        <v>41326</v>
      </c>
      <c r="C82" s="12" t="s">
        <v>246</v>
      </c>
      <c r="D82" s="12" t="s">
        <v>247</v>
      </c>
      <c r="E82" s="12" t="s">
        <v>49</v>
      </c>
      <c r="F82" s="12" t="s">
        <v>45</v>
      </c>
      <c r="G82" s="58">
        <v>7426</v>
      </c>
      <c r="H82" s="61">
        <v>191598.5</v>
      </c>
      <c r="I82" s="12" t="s">
        <v>76</v>
      </c>
      <c r="J82" s="11" t="s">
        <v>29</v>
      </c>
      <c r="K82" s="19" t="str">
        <f>HYPERLINK("https://drive.google.com/file/d/0Bxf6anvYj47HRzZLN0tFd2tiZW8/view?usp=sharing","Leja me nr. 05-351-36089")</f>
        <v>Leja me nr. 05-351-36089</v>
      </c>
      <c r="L82" s="18" t="str">
        <f>HYPERLINK("https://drive.google.com/file/d/0Bxf6anvYj47HTXZlNnZZTXdkYVE/view?usp=sharing","Situacioni")</f>
        <v>Situacioni</v>
      </c>
    </row>
    <row r="83" spans="1:12" ht="25.5" x14ac:dyDescent="0.2">
      <c r="A83" s="4">
        <v>77</v>
      </c>
      <c r="B83" s="5">
        <v>41313</v>
      </c>
      <c r="C83" s="12" t="s">
        <v>248</v>
      </c>
      <c r="D83" s="12" t="s">
        <v>249</v>
      </c>
      <c r="E83" s="12" t="s">
        <v>230</v>
      </c>
      <c r="F83" s="12" t="s">
        <v>118</v>
      </c>
      <c r="G83" s="58">
        <v>14007.06</v>
      </c>
      <c r="H83" s="61">
        <v>280141.2</v>
      </c>
      <c r="I83" s="12" t="s">
        <v>250</v>
      </c>
      <c r="J83" s="11" t="s">
        <v>29</v>
      </c>
      <c r="K83" s="16" t="str">
        <f>HYPERLINK("https://drive.google.com/file/d/0Bxf6anvYj47HTUstN05vRFRWbWM/view?usp=sharing","Leja me nr. 05-351-3031")</f>
        <v>Leja me nr. 05-351-3031</v>
      </c>
      <c r="L83" s="18" t="str">
        <f>HYPERLINK("https://drive.google.com/file/d/0Bxf6anvYj47HNjRZSXhVcHNGRVE/view?usp=sharing","Situacioni")</f>
        <v>Situacioni</v>
      </c>
    </row>
    <row r="84" spans="1:12" ht="12.75" x14ac:dyDescent="0.2">
      <c r="A84" s="4">
        <v>78</v>
      </c>
      <c r="B84" s="5">
        <v>41303</v>
      </c>
      <c r="C84" s="12" t="s">
        <v>251</v>
      </c>
      <c r="D84" s="12" t="s">
        <v>252</v>
      </c>
      <c r="E84" s="12" t="s">
        <v>228</v>
      </c>
      <c r="F84" s="12" t="s">
        <v>27</v>
      </c>
      <c r="G84" s="58">
        <v>5291.6</v>
      </c>
      <c r="H84" s="61">
        <v>134201</v>
      </c>
      <c r="I84" s="12" t="s">
        <v>253</v>
      </c>
      <c r="J84" s="11" t="s">
        <v>29</v>
      </c>
      <c r="K84" s="19" t="str">
        <f>HYPERLINK("https://drive.google.com/file/d/0Bxf6anvYj47HajY5M2VCek54LUk/view?usp=sharing","Leja me nr. 05-351-39194")</f>
        <v>Leja me nr. 05-351-39194</v>
      </c>
      <c r="L84" s="18" t="str">
        <f>HYPERLINK("https://drive.google.com/file/d/0Bxf6anvYj47HRndHU3d6QlJFUms/view?usp=sharing","Situacioni")</f>
        <v>Situacioni</v>
      </c>
    </row>
    <row r="85" spans="1:12" ht="12.75" x14ac:dyDescent="0.2">
      <c r="A85" s="4">
        <v>79</v>
      </c>
      <c r="B85" s="5">
        <v>41299</v>
      </c>
      <c r="C85" s="12" t="s">
        <v>254</v>
      </c>
      <c r="D85" s="12" t="s">
        <v>255</v>
      </c>
      <c r="E85" s="12" t="s">
        <v>171</v>
      </c>
      <c r="F85" s="12" t="s">
        <v>27</v>
      </c>
      <c r="G85" s="58">
        <v>11414.64</v>
      </c>
      <c r="H85" s="61">
        <v>114823.46</v>
      </c>
      <c r="I85" s="12" t="s">
        <v>256</v>
      </c>
      <c r="J85" s="11" t="s">
        <v>29</v>
      </c>
      <c r="K85" s="19" t="str">
        <f>HYPERLINK("https://drive.google.com/file/d/0Bxf6anvYj47HVXgybXpFN1pZdms/view?usp=sharing","Leja me nr. 05-351-31454")</f>
        <v>Leja me nr. 05-351-31454</v>
      </c>
      <c r="L85" s="18" t="str">
        <f>HYPERLINK("https://drive.google.com/file/d/0Bxf6anvYj47HWjBVa2RxU25ucHM/view?usp=sharing","Situacioni")</f>
        <v>Situacioni</v>
      </c>
    </row>
    <row r="86" spans="1:12" ht="12.75" x14ac:dyDescent="0.2">
      <c r="A86" s="4">
        <v>80</v>
      </c>
      <c r="B86" s="5">
        <v>41278</v>
      </c>
      <c r="C86" s="12" t="s">
        <v>257</v>
      </c>
      <c r="D86" s="12" t="s">
        <v>257</v>
      </c>
      <c r="E86" s="12" t="s">
        <v>258</v>
      </c>
      <c r="F86" s="12" t="s">
        <v>118</v>
      </c>
      <c r="G86" s="58">
        <v>5126</v>
      </c>
      <c r="H86" s="61">
        <v>60165.599999999999</v>
      </c>
      <c r="I86" s="12" t="s">
        <v>88</v>
      </c>
      <c r="J86" s="11" t="s">
        <v>29</v>
      </c>
      <c r="K86" s="19" t="str">
        <f>HYPERLINK("https://drive.google.com/file/d/0Bxf6anvYj47HWlMxQXVNdmZJMTg/view?usp=sharing","Leja me nr. 05-351-35649")</f>
        <v>Leja me nr. 05-351-35649</v>
      </c>
      <c r="L86" s="18" t="str">
        <f>HYPERLINK("https://drive.google.com/file/d/0Bxf6anvYj47Hd0E4UDY3cUhmTk0/view?usp=sharing","Situacioni")</f>
        <v>Situacioni</v>
      </c>
    </row>
    <row r="87" spans="1:12" ht="25.5" x14ac:dyDescent="0.2">
      <c r="A87" s="4">
        <v>81</v>
      </c>
      <c r="B87" s="5">
        <v>41302</v>
      </c>
      <c r="C87" s="12" t="s">
        <v>259</v>
      </c>
      <c r="D87" s="12" t="s">
        <v>260</v>
      </c>
      <c r="E87" s="12" t="s">
        <v>260</v>
      </c>
      <c r="F87" s="12" t="s">
        <v>45</v>
      </c>
      <c r="G87" s="58">
        <v>5449.4790000000003</v>
      </c>
      <c r="H87" s="61">
        <v>162593.56</v>
      </c>
      <c r="I87" s="12" t="s">
        <v>177</v>
      </c>
      <c r="J87" s="11" t="s">
        <v>29</v>
      </c>
      <c r="K87" s="19" t="str">
        <f>HYPERLINK("https://drive.google.com/file/d/0Bxf6anvYj47HMXA5STBKRmhBa3c/view?usp=sharing","Leja me nr. 05-351-10525")</f>
        <v>Leja me nr. 05-351-10525</v>
      </c>
      <c r="L87" s="18" t="str">
        <f>HYPERLINK("https://drive.google.com/file/d/0Bxf6anvYj47HZkwyMGVoOXhQNXM/view?usp=sharing","Situacioni")</f>
        <v>Situacioni</v>
      </c>
    </row>
    <row r="88" spans="1:12" ht="12.75" x14ac:dyDescent="0.2">
      <c r="A88" s="4">
        <v>82</v>
      </c>
      <c r="B88" s="5">
        <v>41317</v>
      </c>
      <c r="C88" s="12" t="s">
        <v>261</v>
      </c>
      <c r="D88" s="12" t="s">
        <v>262</v>
      </c>
      <c r="E88" s="12" t="s">
        <v>262</v>
      </c>
      <c r="F88" s="12" t="s">
        <v>27</v>
      </c>
      <c r="G88" s="58">
        <v>7026.87</v>
      </c>
      <c r="H88" s="61">
        <v>246204.84</v>
      </c>
      <c r="I88" s="12" t="s">
        <v>263</v>
      </c>
      <c r="J88" s="11" t="s">
        <v>29</v>
      </c>
      <c r="K88" s="19" t="str">
        <f>HYPERLINK("https://drive.google.com/file/d/0Bxf6anvYj47HaVlyU3hpVElwS1E/view?usp=sharing","Leja me nr. 05-351-14200")</f>
        <v>Leja me nr. 05-351-14200</v>
      </c>
      <c r="L88" s="18" t="str">
        <f>HYPERLINK("https://drive.google.com/file/d/0Bxf6anvYj47HRFRVdnRpTU1ROU0/view?usp=sharing","Situacioni")</f>
        <v>Situacioni</v>
      </c>
    </row>
    <row r="89" spans="1:12" ht="25.5" x14ac:dyDescent="0.2">
      <c r="A89" s="4">
        <v>83</v>
      </c>
      <c r="B89" s="5">
        <v>41425</v>
      </c>
      <c r="C89" s="12" t="s">
        <v>264</v>
      </c>
      <c r="D89" s="11" t="s">
        <v>265</v>
      </c>
      <c r="E89" s="25" t="s">
        <v>266</v>
      </c>
      <c r="F89" s="12" t="s">
        <v>56</v>
      </c>
      <c r="G89" s="58">
        <v>3875.1</v>
      </c>
      <c r="H89" s="61">
        <v>99851.4</v>
      </c>
      <c r="I89" s="12" t="s">
        <v>88</v>
      </c>
      <c r="J89" s="11" t="s">
        <v>29</v>
      </c>
      <c r="K89" s="19" t="str">
        <f>HYPERLINK("https://drive.google.com/file/d/0Bxf6anvYj47HVlpqMHV6MHRVYm8/view?usp=sharing","Leja me nr, 05-351-51795")</f>
        <v>Leja me nr, 05-351-51795</v>
      </c>
      <c r="L89" s="18" t="str">
        <f>HYPERLINK("https://drive.google.com/file/d/0Bxf6anvYj47HekxDVXVVTTN3aGs/view?usp=sharing","Situacioni")</f>
        <v>Situacioni</v>
      </c>
    </row>
    <row r="90" spans="1:12" ht="25.5" x14ac:dyDescent="0.2">
      <c r="A90" s="4">
        <v>84</v>
      </c>
      <c r="B90" s="5">
        <v>41372</v>
      </c>
      <c r="C90" s="12" t="s">
        <v>267</v>
      </c>
      <c r="D90" s="12" t="s">
        <v>268</v>
      </c>
      <c r="E90" s="12" t="s">
        <v>269</v>
      </c>
      <c r="F90" s="12" t="s">
        <v>27</v>
      </c>
      <c r="G90" s="59">
        <v>13416.6</v>
      </c>
      <c r="H90" s="61">
        <v>446472.88</v>
      </c>
      <c r="I90" s="12" t="s">
        <v>270</v>
      </c>
      <c r="J90" s="11" t="s">
        <v>29</v>
      </c>
      <c r="K90" s="19" t="str">
        <f>HYPERLINK("https://drive.google.com/file/d/0Bxf6anvYj47HcTZpSDVGVHE3SWs/view?usp=sharing","Leja me nr. 05-351-9527")</f>
        <v>Leja me nr. 05-351-9527</v>
      </c>
      <c r="L90" s="15" t="s">
        <v>94</v>
      </c>
    </row>
    <row r="91" spans="1:12" ht="12.75" x14ac:dyDescent="0.2">
      <c r="A91" s="4">
        <v>85</v>
      </c>
      <c r="B91" s="5">
        <v>41374</v>
      </c>
      <c r="C91" s="12" t="s">
        <v>271</v>
      </c>
      <c r="D91" s="12" t="s">
        <v>271</v>
      </c>
      <c r="E91" s="12" t="s">
        <v>272</v>
      </c>
      <c r="F91" s="12" t="s">
        <v>27</v>
      </c>
      <c r="G91" s="58">
        <v>1505.17</v>
      </c>
      <c r="H91" s="61">
        <v>54253.9</v>
      </c>
      <c r="I91" s="12" t="s">
        <v>273</v>
      </c>
      <c r="J91" s="11" t="s">
        <v>29</v>
      </c>
      <c r="K91" s="19" t="str">
        <f>HYPERLINK("https://drive.google.com/file/d/0Bxf6anvYj47HS2xZWGxuWHp2N0E/view?usp=sharing","Leja me nr. 05-351-5407")</f>
        <v>Leja me nr. 05-351-5407</v>
      </c>
      <c r="L91" s="18" t="str">
        <f>HYPERLINK("https://drive.google.com/file/d/0Bxf6anvYj47HYVBtZmFrYm9VSzg/view?usp=sharing","Situacioni")</f>
        <v>Situacioni</v>
      </c>
    </row>
    <row r="92" spans="1:12" ht="12.75" x14ac:dyDescent="0.2">
      <c r="A92" s="4">
        <v>86</v>
      </c>
      <c r="B92" s="5">
        <v>41389</v>
      </c>
      <c r="C92" s="12" t="s">
        <v>274</v>
      </c>
      <c r="D92" s="12" t="s">
        <v>275</v>
      </c>
      <c r="E92" s="12" t="s">
        <v>276</v>
      </c>
      <c r="F92" s="12" t="s">
        <v>118</v>
      </c>
      <c r="G92" s="58">
        <v>1804.4</v>
      </c>
      <c r="H92" s="61">
        <v>9834.2999999999993</v>
      </c>
      <c r="I92" s="12" t="s">
        <v>250</v>
      </c>
      <c r="J92" s="11" t="s">
        <v>29</v>
      </c>
      <c r="K92" s="19" t="str">
        <f>HYPERLINK("https://drive.google.com/file/d/0Bxf6anvYj47HcE5nMUwtSWIxclE/view?usp=sharing","Leja me nr. 05-351-28506")</f>
        <v>Leja me nr. 05-351-28506</v>
      </c>
      <c r="L92" s="18" t="str">
        <f>HYPERLINK("https://drive.google.com/file/d/0Bxf6anvYj47Hb1ZvbmJlbC1UWlE/view?usp=sharing","Situacioni")</f>
        <v>Situacioni</v>
      </c>
    </row>
    <row r="93" spans="1:12" ht="12.75" x14ac:dyDescent="0.2">
      <c r="A93" s="4">
        <v>87</v>
      </c>
      <c r="B93" s="5">
        <v>41394</v>
      </c>
      <c r="C93" s="12" t="s">
        <v>277</v>
      </c>
      <c r="D93" s="11" t="s">
        <v>278</v>
      </c>
      <c r="E93" s="12" t="s">
        <v>278</v>
      </c>
      <c r="F93" s="12" t="s">
        <v>27</v>
      </c>
      <c r="G93" s="58">
        <v>3516.7</v>
      </c>
      <c r="H93" s="61">
        <v>108564.9</v>
      </c>
      <c r="I93" s="12" t="s">
        <v>279</v>
      </c>
      <c r="J93" s="11" t="s">
        <v>29</v>
      </c>
      <c r="K93" s="19" t="str">
        <f>HYPERLINK("https://drive.google.com/file/d/0Bxf6anvYj47HNUtkZW5UeE1IZE0/view?usp=sharing","Leja me nr. 05-351-36465")</f>
        <v>Leja me nr. 05-351-36465</v>
      </c>
      <c r="L93" s="18" t="str">
        <f>HYPERLINK("https://drive.google.com/file/d/0Bxf6anvYj47HVHJ3RUJmZDBfWGM/view?usp=sharing","Situacioni")</f>
        <v>Situacioni</v>
      </c>
    </row>
    <row r="94" spans="1:12" ht="25.5" x14ac:dyDescent="0.2">
      <c r="A94" s="4">
        <v>88</v>
      </c>
      <c r="B94" s="5">
        <v>41415</v>
      </c>
      <c r="C94" s="26" t="s">
        <v>280</v>
      </c>
      <c r="D94" s="11" t="s">
        <v>281</v>
      </c>
      <c r="E94" s="12" t="s">
        <v>282</v>
      </c>
      <c r="F94" s="12" t="s">
        <v>56</v>
      </c>
      <c r="G94" s="58">
        <v>7087.2</v>
      </c>
      <c r="H94" s="61">
        <v>186177.2</v>
      </c>
      <c r="I94" s="12" t="s">
        <v>57</v>
      </c>
      <c r="J94" s="11" t="s">
        <v>29</v>
      </c>
      <c r="K94" s="19" t="str">
        <f>HYPERLINK("https://drive.google.com/file/d/0Bxf6anvYj47HZFpBSmsxMlNWNm8/view?usp=sharing","Leja me nr. 05-351-16408")</f>
        <v>Leja me nr. 05-351-16408</v>
      </c>
      <c r="L94" s="18" t="str">
        <f>HYPERLINK("https://drive.google.com/file/d/0Bxf6anvYj47HZTRSYk1jYmtoeEE/view?usp=sharing","Situacioni")</f>
        <v>Situacioni</v>
      </c>
    </row>
    <row r="95" spans="1:12" ht="12.75" x14ac:dyDescent="0.2">
      <c r="A95" s="4">
        <v>89</v>
      </c>
      <c r="B95" s="5">
        <v>41421</v>
      </c>
      <c r="C95" s="12" t="s">
        <v>176</v>
      </c>
      <c r="D95" s="11" t="s">
        <v>283</v>
      </c>
      <c r="E95" s="12" t="s">
        <v>49</v>
      </c>
      <c r="F95" s="12" t="s">
        <v>27</v>
      </c>
      <c r="G95" s="58">
        <v>4231.6000000000004</v>
      </c>
      <c r="H95" s="61">
        <v>105251.1</v>
      </c>
      <c r="I95" s="12" t="s">
        <v>284</v>
      </c>
      <c r="J95" s="11" t="s">
        <v>29</v>
      </c>
      <c r="K95" s="21" t="str">
        <f>HYPERLINK("https://drive.google.com/file/d/0Bxf6anvYj47HNXIyYzNiakZ2eWc/view?usp=sharing"," Leja me nr. 05-351-19429")</f>
        <v xml:space="preserve"> Leja me nr. 05-351-19429</v>
      </c>
      <c r="L95" s="18" t="str">
        <f>HYPERLINK("https://drive.google.com/file/d/0Bxf6anvYj47HSkdXdXhsTE5KRzQ/view?usp=sharing","Situacioni")</f>
        <v>Situacioni</v>
      </c>
    </row>
    <row r="96" spans="1:12" ht="12.75" x14ac:dyDescent="0.2">
      <c r="A96" s="4">
        <v>90</v>
      </c>
      <c r="B96" s="5">
        <v>41415</v>
      </c>
      <c r="C96" s="12" t="s">
        <v>285</v>
      </c>
      <c r="D96" s="11" t="s">
        <v>286</v>
      </c>
      <c r="E96" s="12" t="s">
        <v>287</v>
      </c>
      <c r="F96" s="12" t="s">
        <v>56</v>
      </c>
      <c r="G96" s="58">
        <v>9048.6</v>
      </c>
      <c r="H96" s="61">
        <v>232496.2</v>
      </c>
      <c r="I96" s="12" t="s">
        <v>57</v>
      </c>
      <c r="J96" s="11" t="s">
        <v>29</v>
      </c>
      <c r="K96" s="19" t="str">
        <f>HYPERLINK("https://drive.google.com/file/d/0Bxf6anvYj47HQmlwRDhBSHYxZDg/view?usp=sharing","Leja me nr. 05-351-43798")</f>
        <v>Leja me nr. 05-351-43798</v>
      </c>
      <c r="L96" s="18" t="str">
        <f>HYPERLINK("https://drive.google.com/file/d/0Bxf6anvYj47HY0EzWUN5Ql85RUk/view?usp=sharing","Situacioni")</f>
        <v>Situacioni</v>
      </c>
    </row>
    <row r="97" spans="1:12" ht="25.5" x14ac:dyDescent="0.2">
      <c r="A97" s="4">
        <v>91</v>
      </c>
      <c r="B97" s="5">
        <v>41465</v>
      </c>
      <c r="C97" s="12" t="s">
        <v>288</v>
      </c>
      <c r="D97" s="11" t="s">
        <v>289</v>
      </c>
      <c r="E97" s="12" t="s">
        <v>290</v>
      </c>
      <c r="F97" s="12" t="s">
        <v>37</v>
      </c>
      <c r="G97" s="58">
        <v>5970</v>
      </c>
      <c r="H97" s="61">
        <v>71640</v>
      </c>
      <c r="I97" s="12" t="s">
        <v>291</v>
      </c>
      <c r="J97" s="11" t="s">
        <v>29</v>
      </c>
      <c r="K97" s="19" t="str">
        <f>HYPERLINK("https://drive.google.com/file/d/0Bxf6anvYj47HNThjSDNCNThuVmM/view?usp=sharing","Leja me nr. 05-351-60862")</f>
        <v>Leja me nr. 05-351-60862</v>
      </c>
      <c r="L97" s="19" t="str">
        <f>HYPERLINK("https://drive.google.com/file/d/0Bxf6anvYj47HQ3JvbmZRRXNKYkU/view?usp=sharing","Situacioni")</f>
        <v>Situacioni</v>
      </c>
    </row>
    <row r="98" spans="1:12" ht="12.75" x14ac:dyDescent="0.2">
      <c r="A98" s="4">
        <v>92</v>
      </c>
      <c r="B98" s="5">
        <v>41464</v>
      </c>
      <c r="C98" s="12" t="s">
        <v>292</v>
      </c>
      <c r="D98" s="11" t="s">
        <v>293</v>
      </c>
      <c r="E98" s="12" t="s">
        <v>49</v>
      </c>
      <c r="F98" s="12" t="s">
        <v>27</v>
      </c>
      <c r="G98" s="58">
        <v>3462.3</v>
      </c>
      <c r="H98" s="61">
        <v>80744.100000000006</v>
      </c>
      <c r="I98" s="12" t="s">
        <v>294</v>
      </c>
      <c r="J98" s="11" t="s">
        <v>29</v>
      </c>
      <c r="K98" s="19" t="str">
        <f>HYPERLINK("https://drive.google.com/file/d/0Bxf6anvYj47HQlhqaEdaOTR2T2s/view?usp=sharing","Leja me nr. 05-351-42734")</f>
        <v>Leja me nr. 05-351-42734</v>
      </c>
      <c r="L98" s="19" t="str">
        <f>HYPERLINK("https://drive.google.com/file/d/0Bxf6anvYj47Hb0lUV1ZjNnIzU1U/view?usp=sharing","Situacioni")</f>
        <v>Situacioni</v>
      </c>
    </row>
    <row r="99" spans="1:12" ht="25.5" x14ac:dyDescent="0.2">
      <c r="A99" s="4">
        <v>93</v>
      </c>
      <c r="B99" s="5">
        <v>41446</v>
      </c>
      <c r="C99" s="12" t="s">
        <v>295</v>
      </c>
      <c r="D99" s="11" t="s">
        <v>296</v>
      </c>
      <c r="E99" s="12" t="s">
        <v>269</v>
      </c>
      <c r="F99" s="12" t="s">
        <v>118</v>
      </c>
      <c r="G99" s="58">
        <v>5934.2</v>
      </c>
      <c r="H99" s="61">
        <v>141561</v>
      </c>
      <c r="I99" s="12" t="s">
        <v>297</v>
      </c>
      <c r="J99" s="11" t="s">
        <v>29</v>
      </c>
      <c r="K99" s="19" t="str">
        <f>HYPERLINK("https://drive.google.com/file/d/0Bxf6anvYj47HbktaNVo5Z2tGdGs/view?usp=sharing","Leja me nr. 05-351-37126")</f>
        <v>Leja me nr. 05-351-37126</v>
      </c>
      <c r="L99" s="19" t="str">
        <f>HYPERLINK("https://drive.google.com/file/d/0Bxf6anvYj47HSWhwOVZXUjBURmc/view?usp=sharing","Situacioni")</f>
        <v>Situacioni</v>
      </c>
    </row>
    <row r="100" spans="1:12" ht="25.5" x14ac:dyDescent="0.2">
      <c r="A100" s="4">
        <v>94</v>
      </c>
      <c r="B100" s="5">
        <v>41430</v>
      </c>
      <c r="C100" s="27" t="s">
        <v>298</v>
      </c>
      <c r="D100" s="11" t="s">
        <v>299</v>
      </c>
      <c r="E100" s="12" t="s">
        <v>299</v>
      </c>
      <c r="F100" s="12" t="s">
        <v>27</v>
      </c>
      <c r="G100" s="58">
        <v>6201.41</v>
      </c>
      <c r="H100" s="61">
        <v>158997.82</v>
      </c>
      <c r="I100" s="12" t="s">
        <v>217</v>
      </c>
      <c r="J100" s="11" t="s">
        <v>29</v>
      </c>
      <c r="K100" s="19" t="str">
        <f>HYPERLINK("https://drive.google.com/file/d/0Bxf6anvYj47HaUV5QVMwRlJ2cFE/view?usp=sharing","Leja me nr. 05-351-1891")</f>
        <v>Leja me nr. 05-351-1891</v>
      </c>
      <c r="L100" s="19" t="str">
        <f>HYPERLINK("https://drive.google.com/file/d/0Bxf6anvYj47HN2VXSXRZazhubG8/view?usp=sharing","Situacioni")</f>
        <v>Situacioni</v>
      </c>
    </row>
    <row r="101" spans="1:12" ht="12.75" x14ac:dyDescent="0.2">
      <c r="A101" s="4">
        <v>95</v>
      </c>
      <c r="B101" s="5">
        <v>41435</v>
      </c>
      <c r="C101" s="12" t="s">
        <v>300</v>
      </c>
      <c r="D101" s="11" t="s">
        <v>301</v>
      </c>
      <c r="E101" s="12" t="s">
        <v>40</v>
      </c>
      <c r="F101" s="12" t="s">
        <v>27</v>
      </c>
      <c r="G101" s="58">
        <v>5323.45</v>
      </c>
      <c r="H101" s="61">
        <v>143109.5</v>
      </c>
      <c r="I101" s="12" t="s">
        <v>302</v>
      </c>
      <c r="J101" s="11" t="s">
        <v>29</v>
      </c>
      <c r="K101" s="19" t="str">
        <f>HYPERLINK("https://drive.google.com/file/d/0Bxf6anvYj47Hd25ib2hWWnd4NTA/view?usp=sharing","Leja me nr. 05-351-39481")</f>
        <v>Leja me nr. 05-351-39481</v>
      </c>
      <c r="L101" s="19" t="str">
        <f>HYPERLINK("https://drive.google.com/file/d/0Bxf6anvYj47HWElwTHZsWEJ3RUU/view?usp=sharing","Situacioni")</f>
        <v>Situacioni</v>
      </c>
    </row>
    <row r="102" spans="1:12" ht="25.5" x14ac:dyDescent="0.2">
      <c r="A102" s="4">
        <v>96</v>
      </c>
      <c r="B102" s="5">
        <v>41528</v>
      </c>
      <c r="C102" s="12" t="s">
        <v>303</v>
      </c>
      <c r="D102" s="11" t="s">
        <v>304</v>
      </c>
      <c r="E102" s="12" t="s">
        <v>282</v>
      </c>
      <c r="F102" s="12" t="s">
        <v>121</v>
      </c>
      <c r="G102" s="58">
        <v>113838.16</v>
      </c>
      <c r="H102" s="61">
        <v>177355.15</v>
      </c>
      <c r="I102" s="12" t="s">
        <v>305</v>
      </c>
      <c r="J102" s="11" t="s">
        <v>29</v>
      </c>
      <c r="K102" s="19" t="str">
        <f>HYPERLINK("https://drive.google.com/file/d/0Bxf6anvYj47HYXNjUmtsMERNM1E/view?usp=sharing","Leja me nr. 05-351-32801/1")</f>
        <v>Leja me nr. 05-351-32801/1</v>
      </c>
      <c r="L102" s="15" t="s">
        <v>94</v>
      </c>
    </row>
    <row r="103" spans="1:12" ht="38.25" x14ac:dyDescent="0.2">
      <c r="A103" s="4">
        <v>97</v>
      </c>
      <c r="B103" s="5">
        <v>41536</v>
      </c>
      <c r="C103" s="12" t="s">
        <v>306</v>
      </c>
      <c r="D103" s="11" t="s">
        <v>307</v>
      </c>
      <c r="E103" s="12" t="s">
        <v>308</v>
      </c>
      <c r="F103" s="12" t="s">
        <v>27</v>
      </c>
      <c r="G103" s="58">
        <v>8945.99</v>
      </c>
      <c r="H103" s="61">
        <v>148770.56</v>
      </c>
      <c r="I103" s="12" t="s">
        <v>309</v>
      </c>
      <c r="J103" s="11" t="s">
        <v>29</v>
      </c>
      <c r="K103" s="19" t="str">
        <f>HYPERLINK("https://drive.google.com/file/d/0Bxf6anvYj47HUTRpUk5rajZoMWc/view?usp=sharing","Leja me nr. 05-351-53073")</f>
        <v>Leja me nr. 05-351-53073</v>
      </c>
      <c r="L103" s="19" t="str">
        <f>HYPERLINK("https://drive.google.com/file/d/0Bxf6anvYj47HYlA2YTEzd0poN1E/view?usp=sharing","Situacioni")</f>
        <v>Situacioni</v>
      </c>
    </row>
    <row r="104" spans="1:12" ht="12.75" x14ac:dyDescent="0.2">
      <c r="A104" s="4">
        <v>98</v>
      </c>
      <c r="B104" s="5">
        <v>41516</v>
      </c>
      <c r="C104" s="12" t="s">
        <v>310</v>
      </c>
      <c r="D104" s="11" t="s">
        <v>311</v>
      </c>
      <c r="E104" s="12" t="s">
        <v>312</v>
      </c>
      <c r="F104" s="12" t="s">
        <v>27</v>
      </c>
      <c r="G104" s="58">
        <v>8047</v>
      </c>
      <c r="H104" s="61">
        <v>135817.63</v>
      </c>
      <c r="I104" s="12" t="s">
        <v>313</v>
      </c>
      <c r="J104" s="11" t="s">
        <v>29</v>
      </c>
      <c r="K104" s="19" t="str">
        <f>HYPERLINK("https://drive.google.com/file/d/0Bxf6anvYj47HVk94bXVjcmF0TVk/view?usp=sharing","Leja me nr. 05-351-98451")</f>
        <v>Leja me nr. 05-351-98451</v>
      </c>
      <c r="L104" s="19" t="str">
        <f>HYPERLINK("https://drive.google.com/file/d/0Bxf6anvYj47HLW80OHlTTGljQ28/view?usp=sharing","Situacioni")</f>
        <v>Situacioni</v>
      </c>
    </row>
    <row r="105" spans="1:12" ht="12.75" x14ac:dyDescent="0.2">
      <c r="A105" s="4">
        <v>99</v>
      </c>
      <c r="B105" s="5">
        <v>41513</v>
      </c>
      <c r="C105" s="26" t="s">
        <v>314</v>
      </c>
      <c r="D105" s="11" t="s">
        <v>315</v>
      </c>
      <c r="E105" s="12" t="s">
        <v>316</v>
      </c>
      <c r="F105" s="12" t="s">
        <v>118</v>
      </c>
      <c r="G105" s="58">
        <v>5398.84</v>
      </c>
      <c r="H105" s="61">
        <v>146300.87</v>
      </c>
      <c r="I105" s="12" t="s">
        <v>76</v>
      </c>
      <c r="J105" s="11" t="s">
        <v>29</v>
      </c>
      <c r="K105" s="19" t="str">
        <f>HYPERLINK("https://drive.google.com/file/d/0Bxf6anvYj47HRmJUaUZMZ2hRRUk/view?usp=sharing","Leja me nr.  05-351-30179")</f>
        <v>Leja me nr.  05-351-30179</v>
      </c>
      <c r="L105" s="19" t="str">
        <f>HYPERLINK("https://drive.google.com/file/d/0Bxf6anvYj47HTXRSTnFPZHR6TzA/view?usp=sharing","Situacioni")</f>
        <v>Situacioni</v>
      </c>
    </row>
    <row r="106" spans="1:12" ht="12.75" x14ac:dyDescent="0.2">
      <c r="A106" s="4">
        <v>100</v>
      </c>
      <c r="B106" s="5">
        <v>41512</v>
      </c>
      <c r="C106" s="12" t="s">
        <v>317</v>
      </c>
      <c r="D106" s="12" t="s">
        <v>317</v>
      </c>
      <c r="E106" s="12" t="s">
        <v>220</v>
      </c>
      <c r="F106" s="12" t="s">
        <v>318</v>
      </c>
      <c r="G106" s="58">
        <v>319.82</v>
      </c>
      <c r="H106" s="61">
        <v>2244.83</v>
      </c>
      <c r="I106" s="12" t="s">
        <v>108</v>
      </c>
      <c r="J106" s="11" t="s">
        <v>102</v>
      </c>
      <c r="K106" s="19" t="str">
        <f>HYPERLINK("https://drive.google.com/file/d/0Bxf6anvYj47HODBJRnJ3cWFBdUk/view?usp=sharing","Leja me nr. 05-351-134814")</f>
        <v>Leja me nr. 05-351-134814</v>
      </c>
      <c r="L106" s="19" t="str">
        <f>HYPERLINK("https://drive.google.com/file/d/0Bxf6anvYj47HeDZNUUQwb0JId1U/view?usp=sharing","Situacioni")</f>
        <v>Situacioni</v>
      </c>
    </row>
    <row r="107" spans="1:12" ht="25.5" x14ac:dyDescent="0.2">
      <c r="A107" s="4">
        <v>101</v>
      </c>
      <c r="B107" s="5">
        <v>41456</v>
      </c>
      <c r="C107" s="12" t="s">
        <v>319</v>
      </c>
      <c r="D107" s="12" t="s">
        <v>319</v>
      </c>
      <c r="E107" s="12" t="s">
        <v>320</v>
      </c>
      <c r="F107" s="12" t="s">
        <v>105</v>
      </c>
      <c r="G107" s="58">
        <v>1122.1400000000001</v>
      </c>
      <c r="H107" s="61">
        <v>30297.1</v>
      </c>
      <c r="I107" s="12" t="s">
        <v>68</v>
      </c>
      <c r="J107" s="11" t="s">
        <v>29</v>
      </c>
      <c r="K107" s="19" t="str">
        <f>HYPERLINK("https://drive.google.com/file/d/0Bxf6anvYj47HNlRUWkx4dWNGdmM/view?usp=sharing","Leja me nr. 05-351-63192")</f>
        <v>Leja me nr. 05-351-63192</v>
      </c>
      <c r="L107" s="19" t="str">
        <f>HYPERLINK("https://drive.google.com/file/d/0Bxf6anvYj47HU2N0TGsyeW04c3M/view?usp=sharing","Situacioni")</f>
        <v>Situacioni</v>
      </c>
    </row>
    <row r="108" spans="1:12" ht="12.75" x14ac:dyDescent="0.2">
      <c r="A108" s="4">
        <v>102</v>
      </c>
      <c r="B108" s="5">
        <v>41526</v>
      </c>
      <c r="C108" s="12" t="s">
        <v>321</v>
      </c>
      <c r="D108" s="12" t="s">
        <v>321</v>
      </c>
      <c r="E108" s="12" t="s">
        <v>171</v>
      </c>
      <c r="F108" s="12" t="s">
        <v>37</v>
      </c>
      <c r="G108" s="58">
        <v>18530.8</v>
      </c>
      <c r="H108" s="61">
        <v>290113.77</v>
      </c>
      <c r="I108" s="12" t="s">
        <v>322</v>
      </c>
      <c r="J108" s="11" t="s">
        <v>29</v>
      </c>
      <c r="K108" s="19" t="str">
        <f>HYPERLINK("https://drive.google.com/file/d/0Bxf6anvYj47HcHIzWWxvTzU1OHc/view?usp=sharing","Leja me nr. 05-351-128616")</f>
        <v>Leja me nr. 05-351-128616</v>
      </c>
      <c r="L108" s="19" t="str">
        <f>HYPERLINK("https://drive.google.com/file/d/0Bxf6anvYj47HY29SU002dzBXUlk/view?usp=sharing","Situacioni")</f>
        <v>Situacioni</v>
      </c>
    </row>
    <row r="109" spans="1:12" ht="12.75" x14ac:dyDescent="0.2">
      <c r="A109" s="4">
        <v>103</v>
      </c>
      <c r="B109" s="5">
        <v>41537</v>
      </c>
      <c r="C109" s="12" t="s">
        <v>323</v>
      </c>
      <c r="D109" s="11" t="s">
        <v>324</v>
      </c>
      <c r="E109" s="12" t="s">
        <v>325</v>
      </c>
      <c r="F109" s="12" t="s">
        <v>27</v>
      </c>
      <c r="G109" s="58">
        <v>221904.98</v>
      </c>
      <c r="H109" s="61">
        <v>221914.89</v>
      </c>
      <c r="I109" s="12" t="s">
        <v>113</v>
      </c>
      <c r="J109" s="11" t="s">
        <v>29</v>
      </c>
      <c r="K109" s="19" t="str">
        <f>HYPERLINK("https://drive.google.com/file/d/0Bxf6anvYj47Ha2VPeGNYWmNnMVU/view?usp=sharing","Leja me nr. 05-351-26639")</f>
        <v>Leja me nr. 05-351-26639</v>
      </c>
      <c r="L109" s="19" t="str">
        <f>HYPERLINK("https://drive.google.com/file/d/0Bxf6anvYj47Hdm9qc01BWS1xLTQ/view?usp=sharing","Situacioni")</f>
        <v>Situacioni</v>
      </c>
    </row>
    <row r="110" spans="1:12" ht="12.75" x14ac:dyDescent="0.2">
      <c r="A110" s="4">
        <v>104</v>
      </c>
      <c r="B110" s="5">
        <v>41544</v>
      </c>
      <c r="C110" s="12" t="s">
        <v>326</v>
      </c>
      <c r="D110" s="12" t="s">
        <v>327</v>
      </c>
      <c r="E110" s="12" t="s">
        <v>26</v>
      </c>
      <c r="F110" s="12" t="s">
        <v>75</v>
      </c>
      <c r="G110" s="58">
        <v>5531.98</v>
      </c>
      <c r="H110" s="61">
        <v>91400.75</v>
      </c>
      <c r="I110" s="12" t="s">
        <v>328</v>
      </c>
      <c r="J110" s="11" t="s">
        <v>29</v>
      </c>
      <c r="K110" s="19" t="str">
        <f>HYPERLINK("https://drive.google.com/file/d/0Bxf6anvYj47HNnFMZ1M3Ykkta3M/view?usp=sharing","Leja me nr. 05-351-121149")</f>
        <v>Leja me nr. 05-351-121149</v>
      </c>
      <c r="L110" s="19" t="str">
        <f>HYPERLINK("https://drive.google.com/file/d/0Bxf6anvYj47HMmEzd3YtazVpdUE/view?usp=sharing","Situacioni")</f>
        <v>Situacioni</v>
      </c>
    </row>
    <row r="111" spans="1:12" ht="25.5" x14ac:dyDescent="0.2">
      <c r="A111" s="4">
        <v>105</v>
      </c>
      <c r="B111" s="5">
        <v>41577</v>
      </c>
      <c r="C111" s="12" t="s">
        <v>329</v>
      </c>
      <c r="D111" s="11" t="s">
        <v>330</v>
      </c>
      <c r="E111" s="12" t="s">
        <v>49</v>
      </c>
      <c r="F111" s="12" t="s">
        <v>56</v>
      </c>
      <c r="G111" s="58">
        <v>10846.79</v>
      </c>
      <c r="H111" s="61">
        <v>190413.07</v>
      </c>
      <c r="I111" s="12" t="s">
        <v>331</v>
      </c>
      <c r="J111" s="11" t="s">
        <v>29</v>
      </c>
      <c r="K111" s="19" t="str">
        <f>HYPERLINK("https://drive.google.com/file/d/0Bxf6anvYj47HTk9BZ2o2bEFVeFk/view?usp=sharing","Leja me nr. 05-351-12124")</f>
        <v>Leja me nr. 05-351-12124</v>
      </c>
      <c r="L111" s="19" t="str">
        <f>HYPERLINK("https://drive.google.com/file/d/0Bxf6anvYj47HWjFIdXJLWnZ1aDA/view?usp=sharing","Situacioni")</f>
        <v>Situacioni</v>
      </c>
    </row>
    <row r="112" spans="1:12" ht="25.5" x14ac:dyDescent="0.2">
      <c r="A112" s="4">
        <v>106</v>
      </c>
      <c r="B112" s="5">
        <v>41563</v>
      </c>
      <c r="C112" s="12" t="s">
        <v>332</v>
      </c>
      <c r="D112" s="11" t="s">
        <v>333</v>
      </c>
      <c r="E112" s="12" t="s">
        <v>334</v>
      </c>
      <c r="F112" s="12" t="s">
        <v>118</v>
      </c>
      <c r="G112" s="58">
        <v>7428.79</v>
      </c>
      <c r="H112" s="61">
        <v>115644.07</v>
      </c>
      <c r="I112" s="12" t="s">
        <v>76</v>
      </c>
      <c r="J112" s="11" t="s">
        <v>29</v>
      </c>
      <c r="K112" s="24" t="str">
        <f>HYPERLINK("https://drive.google.com/file/d/0Bxf6anvYj47HbHBtV1ZOWEFvaEE/view?usp=sharing","Leja me nr. 05-351-98465")</f>
        <v>Leja me nr. 05-351-98465</v>
      </c>
      <c r="L112" s="19" t="str">
        <f>HYPERLINK("https://drive.google.com/file/d/0Bxf6anvYj47HUkk2SHIyM2xhZGs/view?usp=sharing","Situacioni")</f>
        <v>Situacioni</v>
      </c>
    </row>
    <row r="113" spans="1:12" ht="12.75" x14ac:dyDescent="0.2">
      <c r="A113" s="4">
        <v>107</v>
      </c>
      <c r="B113" s="5">
        <v>41598</v>
      </c>
      <c r="C113" s="12" t="s">
        <v>335</v>
      </c>
      <c r="D113" s="12" t="s">
        <v>335</v>
      </c>
      <c r="E113" s="12" t="s">
        <v>336</v>
      </c>
      <c r="F113" s="12" t="s">
        <v>56</v>
      </c>
      <c r="G113" s="58">
        <v>1572.8</v>
      </c>
      <c r="H113" s="61" t="s">
        <v>92</v>
      </c>
      <c r="I113" s="12" t="s">
        <v>110</v>
      </c>
      <c r="J113" s="11" t="s">
        <v>65</v>
      </c>
      <c r="K113" s="19" t="str">
        <f>HYPERLINK("https://drive.google.com/file/d/0Bxf6anvYj47HWWd4SDVBd1JFOEU/view?usp=sharing","Leja me nr. 05-351-223830")</f>
        <v>Leja me nr. 05-351-223830</v>
      </c>
      <c r="L113" s="19" t="str">
        <f>HYPERLINK("https://drive.google.com/file/d/0Bxf6anvYj47HbzAxOGg2dGxlWXM/view?usp=sharing","Situacioni")</f>
        <v>Situacioni</v>
      </c>
    </row>
    <row r="114" spans="1:12" ht="12.75" x14ac:dyDescent="0.2">
      <c r="A114" s="4">
        <v>108</v>
      </c>
      <c r="B114" s="5">
        <v>41572</v>
      </c>
      <c r="C114" s="12" t="s">
        <v>337</v>
      </c>
      <c r="D114" s="12" t="s">
        <v>337</v>
      </c>
      <c r="E114" s="12" t="s">
        <v>338</v>
      </c>
      <c r="F114" s="12" t="s">
        <v>75</v>
      </c>
      <c r="G114" s="58">
        <v>1160</v>
      </c>
      <c r="H114" s="61" t="s">
        <v>92</v>
      </c>
      <c r="I114" s="14" t="s">
        <v>64</v>
      </c>
      <c r="J114" s="11" t="s">
        <v>339</v>
      </c>
      <c r="K114" s="19" t="str">
        <f>HYPERLINK("https://drive.google.com/file/d/0Bxf6anvYj47HYldXTXpUMUsyaUU/view?usp=sharing","Leja me nr. 05-351-187935")</f>
        <v>Leja me nr. 05-351-187935</v>
      </c>
      <c r="L114" s="19" t="str">
        <f>HYPERLINK("https://drive.google.com/file/d/0Bxf6anvYj47HbVcwLXh2QXhVdHM/view?usp=sharing","Situacioni")</f>
        <v>Situacioni</v>
      </c>
    </row>
    <row r="115" spans="1:12" ht="25.5" x14ac:dyDescent="0.2">
      <c r="A115" s="4">
        <v>109</v>
      </c>
      <c r="B115" s="5">
        <v>41457</v>
      </c>
      <c r="C115" s="12" t="s">
        <v>340</v>
      </c>
      <c r="D115" s="12" t="s">
        <v>340</v>
      </c>
      <c r="E115" s="12" t="s">
        <v>62</v>
      </c>
      <c r="F115" s="12" t="s">
        <v>341</v>
      </c>
      <c r="G115" s="57" t="s">
        <v>64</v>
      </c>
      <c r="H115" s="61" t="s">
        <v>92</v>
      </c>
      <c r="I115" s="14" t="s">
        <v>64</v>
      </c>
      <c r="J115" s="12" t="s">
        <v>342</v>
      </c>
      <c r="K115" s="16" t="str">
        <f>HYPERLINK("https://drive.google.com/file/d/0Bxf6anvYj47HR21qVGdtQXhoMFU/view?usp=sharing","Leja me nr. 05-350-13254")</f>
        <v>Leja me nr. 05-350-13254</v>
      </c>
      <c r="L115" s="19" t="str">
        <f>HYPERLINK("https://drive.google.com/file/d/0Bxf6anvYj47HS3U3anBMaXgzeG8/view?usp=sharing","Situacioni")</f>
        <v>Situacioni</v>
      </c>
    </row>
    <row r="116" spans="1:12" ht="25.5" x14ac:dyDescent="0.2">
      <c r="A116" s="4">
        <v>110</v>
      </c>
      <c r="B116" s="5">
        <v>41388</v>
      </c>
      <c r="C116" s="12" t="s">
        <v>343</v>
      </c>
      <c r="D116" s="12" t="s">
        <v>343</v>
      </c>
      <c r="E116" s="12" t="s">
        <v>344</v>
      </c>
      <c r="F116" s="12" t="s">
        <v>60</v>
      </c>
      <c r="G116" s="57" t="s">
        <v>64</v>
      </c>
      <c r="H116" s="61" t="s">
        <v>92</v>
      </c>
      <c r="I116" s="14" t="s">
        <v>64</v>
      </c>
      <c r="J116" s="11" t="s">
        <v>345</v>
      </c>
      <c r="K116" s="19" t="str">
        <f>HYPERLINK("https://drive.google.com/file/d/0Bxf6anvYj47HYUIyRmRwcVZfQTA/view?usp=sharing","Leja me nr. 05-351-44019")</f>
        <v>Leja me nr. 05-351-44019</v>
      </c>
      <c r="L116" s="19" t="str">
        <f>HYPERLINK("https://drive.google.com/file/d/0Bxf6anvYj47HZDZSUk9ZeEFVQTg/view?usp=sharing","Situacioni")</f>
        <v>Situacioni</v>
      </c>
    </row>
    <row r="117" spans="1:12" ht="25.5" x14ac:dyDescent="0.2">
      <c r="A117" s="4">
        <v>111</v>
      </c>
      <c r="B117" s="5">
        <v>41394</v>
      </c>
      <c r="C117" s="12" t="s">
        <v>346</v>
      </c>
      <c r="D117" s="11" t="s">
        <v>346</v>
      </c>
      <c r="E117" s="12" t="s">
        <v>347</v>
      </c>
      <c r="F117" s="12" t="s">
        <v>41</v>
      </c>
      <c r="G117" s="57" t="s">
        <v>64</v>
      </c>
      <c r="H117" s="61" t="s">
        <v>92</v>
      </c>
      <c r="I117" s="12" t="s">
        <v>110</v>
      </c>
      <c r="J117" s="12" t="s">
        <v>348</v>
      </c>
      <c r="K117" s="19" t="str">
        <f>HYPERLINK("https://drive.google.com/file/d/0Bxf6anvYj47HX2JicGd1c2ZuRkk/view?usp=sharing","Leja me nr. 05-351-62075")</f>
        <v>Leja me nr. 05-351-62075</v>
      </c>
      <c r="L117" s="19" t="str">
        <f>HYPERLINK("https://drive.google.com/file/d/0Bxf6anvYj47HMHZlMDRBbUhQZGc/view?usp=sharing","Situacioni")</f>
        <v>Situacioni</v>
      </c>
    </row>
    <row r="118" spans="1:12" ht="25.5" x14ac:dyDescent="0.2">
      <c r="A118" s="4">
        <v>112</v>
      </c>
      <c r="B118" s="5">
        <v>41388</v>
      </c>
      <c r="C118" s="12" t="s">
        <v>349</v>
      </c>
      <c r="D118" s="12" t="s">
        <v>349</v>
      </c>
      <c r="E118" s="12" t="s">
        <v>350</v>
      </c>
      <c r="F118" s="12" t="s">
        <v>123</v>
      </c>
      <c r="G118" s="58">
        <v>12000</v>
      </c>
      <c r="H118" s="61" t="s">
        <v>92</v>
      </c>
      <c r="I118" s="14" t="s">
        <v>64</v>
      </c>
      <c r="J118" s="11" t="s">
        <v>351</v>
      </c>
      <c r="K118" s="19" t="str">
        <f>HYPERLINK("https://drive.google.com/file/d/0Bxf6anvYj47Ha1ZNYUJGYkk2TEE/view?usp=sharing","Leja me nr. 05-351-56818")</f>
        <v>Leja me nr. 05-351-56818</v>
      </c>
      <c r="L118" s="19" t="str">
        <f>HYPERLINK("https://drive.google.com/file/d/0Bxf6anvYj47HNVgwdGZld25xNE0/view?usp=sharing","Situacioni")</f>
        <v>Situacioni</v>
      </c>
    </row>
    <row r="120" spans="1:12" ht="15.75" customHeight="1" x14ac:dyDescent="0.25">
      <c r="F120" s="66" t="s">
        <v>355</v>
      </c>
      <c r="G120" s="54">
        <f>SUM(G7:G118)</f>
        <v>806266.37899999996</v>
      </c>
      <c r="H120" s="53">
        <f>SUM(H7:H118)</f>
        <v>10247326.692000002</v>
      </c>
    </row>
  </sheetData>
  <autoFilter ref="B6:L118"/>
  <mergeCells count="7">
    <mergeCell ref="K1:L5"/>
    <mergeCell ref="H5:J5"/>
    <mergeCell ref="A3:J3"/>
    <mergeCell ref="A1:J2"/>
    <mergeCell ref="A4:D5"/>
    <mergeCell ref="E4:J4"/>
    <mergeCell ref="E5:G5"/>
  </mergeCells>
  <hyperlinks>
    <hyperlink ref="E5" r:id="rId1" display="https://docs.google.com/spreadsheets/d/1dMRuDmL3Iv2V88LZhqIP9as68fP6t3ojO5GrE9daMpk/pubhtml?gid=702960368&amp;single=true"/>
    <hyperlink ref="H5" r:id="rId2" display="https://docs.google.com/spreadsheets/d/1O3ooJfCT3dLhuTVUxlGn8voIXwlTvKlDT0oWmZ4sihI/pubhtml?gid=702960368&amp;single=true"/>
    <hyperlink ref="K7" r:id="rId3" display="https://drive.google.com/file/d/0Bxf6anvYj47HU3ZzeTBUWjlIdzg/view?usp=sharing"/>
    <hyperlink ref="L7" r:id="rId4" display="https://drive.google.com/file/d/0Bxf6anvYj47HcmhUNy1pYTc1c00/view?usp=sharing"/>
    <hyperlink ref="K8" r:id="rId5" display="https://drive.google.com/file/d/0Bxf6anvYj47HUnNXZGwtTFZrTWs/view?usp=sharing"/>
    <hyperlink ref="L8" r:id="rId6" display="https://drive.google.com/file/d/0Bxf6anvYj47HbzBsQm9hX2JnRjQ/view?usp=sharing"/>
    <hyperlink ref="K9" r:id="rId7" display="https://drive.google.com/file/d/0Bxf6anvYj47HalBtdFgyUGpRS0E/view?usp=sharing"/>
    <hyperlink ref="L9" r:id="rId8" display="https://drive.google.com/file/d/0Bxf6anvYj47HeWNyWlhuMnVFRjQ/view?usp=sharing"/>
    <hyperlink ref="K10" r:id="rId9" display="https://drive.google.com/file/d/0Bxf6anvYj47HbmpWMF9FNkRUSmc/view?usp=sharing"/>
    <hyperlink ref="L10" r:id="rId10" display="https://drive.google.com/file/d/0Bxf6anvYj47HSEhmWExUV180UjA/view?usp=sharing"/>
    <hyperlink ref="K11" r:id="rId11" display="https://drive.google.com/file/d/0Bxf6anvYj47HSXE2TjktUWpPbXM/view?usp=sharing"/>
    <hyperlink ref="L11" r:id="rId12" display="https://drive.google.com/file/d/0Bxf6anvYj47HVTEzRldIaHRUMmc/view?usp=sharing"/>
    <hyperlink ref="K12" r:id="rId13" display="https://drive.google.com/file/d/0Bxf6anvYj47HbUhscDRCUnU3bDA/view?usp=sharing"/>
    <hyperlink ref="L12" r:id="rId14" display="https://drive.google.com/file/d/0Bxf6anvYj47HcmpPTzVjb2pJdXM/view?usp=sharing"/>
    <hyperlink ref="K13" r:id="rId15" display="https://drive.google.com/file/d/0Bxf6anvYj47HaHg0SXQzNjZxRTQ/view?usp=sharing"/>
    <hyperlink ref="L13" r:id="rId16" display="https://drive.google.com/file/d/0Bxf6anvYj47HQ0l5dC05ZHhkWTQ/view?usp=sharing"/>
    <hyperlink ref="K14" r:id="rId17" display="https://drive.google.com/file/d/0Bxf6anvYj47HajRjNHQ3cExmOUk/view?usp=sharing"/>
    <hyperlink ref="L14" r:id="rId18" display="https://drive.google.com/file/d/0Bxf6anvYj47HTkxyOThUM3ctOVk/view?usp=sharing"/>
    <hyperlink ref="K15" r:id="rId19" display="https://drive.google.com/file/d/0Bxf6anvYj47HRnQyRURXeWJNOEE/view?usp=sharing"/>
    <hyperlink ref="L15" r:id="rId20" display="https://drive.google.com/file/d/0Bxf6anvYj47HZ29RMFRTUUlVV00/view?usp=sharing"/>
    <hyperlink ref="K16" r:id="rId21" display="https://drive.google.com/file/d/0Bxf6anvYj47HTENpRFowTWx4YlE/view?usp=sharing"/>
    <hyperlink ref="L16" r:id="rId22" display="https://drive.google.com/file/d/0Bxf6anvYj47HNzNMbkNhNWRzb3M/view?usp=sharing"/>
    <hyperlink ref="K17" r:id="rId23" display="https://drive.google.com/file/d/0Bxf6anvYj47HRG03aWJGZWxqSGc/view?usp=sharing"/>
    <hyperlink ref="L17" r:id="rId24" display="https://drive.google.com/file/d/0Bxf6anvYj47HSi1ET1pnYXVUUnM/view?usp=sharing"/>
    <hyperlink ref="K18" r:id="rId25" display="https://drive.google.com/file/d/0Bxf6anvYj47Ha1g3SkYzUlNwVWs/view?usp=sharing"/>
    <hyperlink ref="L18" r:id="rId26" display="https://drive.google.com/file/d/0Bxf6anvYj47Hd2VxVVFjNGlMT1k/view?usp=sharing"/>
    <hyperlink ref="K19" r:id="rId27" display="https://drive.google.com/file/d/0Bxf6anvYj47HQVJqcko4VGdtTkU/view?usp=sharing"/>
    <hyperlink ref="L19" r:id="rId28" display="https://drive.google.com/file/d/0Bxf6anvYj47HWHhSLXdpeWhqYzg/view?usp=sharing"/>
    <hyperlink ref="K20" r:id="rId29" display="https://drive.google.com/file/d/0Bxf6anvYj47HQzVEUmJ4MkFCZTg/view?usp=sharing"/>
    <hyperlink ref="L20" r:id="rId30" display="https://drive.google.com/file/d/0Bxf6anvYj47HNUtTd1RBVjRSYjA/view?usp=sharing"/>
    <hyperlink ref="K21" r:id="rId31" display="https://drive.google.com/file/d/0Bxf6anvYj47HaGZUOXZSNm5WclU/view?usp=sharing"/>
    <hyperlink ref="L21" r:id="rId32" display="https://drive.google.com/file/d/0Bxf6anvYj47HUmdQa2xvcjdKMnc/view?usp=sharing"/>
    <hyperlink ref="K22" r:id="rId33" display="https://drive.google.com/file/d/0Bxf6anvYj47HLWdwS3AzM3RnWU0/view?usp=sharing"/>
    <hyperlink ref="L22" r:id="rId34" display="https://drive.google.com/file/d/0Bxf6anvYj47HTnllcWtHV3hVMUE/view?usp=sharing"/>
    <hyperlink ref="K23" r:id="rId35" display="https://drive.google.com/file/d/0Bxf6anvYj47HakpzQ1RkVXpkdHM/view?usp=sharing"/>
    <hyperlink ref="L23" r:id="rId36" display="https://drive.google.com/file/d/0Bxf6anvYj47HenpXSUJYUjRDZVE/view?usp=sharing"/>
    <hyperlink ref="K24" r:id="rId37" display="https://drive.google.com/file/d/0Bxf6anvYj47HV29BQjVvcEMyYUk/view?usp=sharing"/>
    <hyperlink ref="L24" r:id="rId38" display="https://drive.google.com/file/d/0Bxf6anvYj47HSzN3ZThaU2xRWmc/view?usp=sharing"/>
    <hyperlink ref="K25" r:id="rId39" display="https://drive.google.com/file/d/0Bxf6anvYj47HLWtDQzNIQ0k1bzg/view?usp=sharing"/>
    <hyperlink ref="K26" r:id="rId40" display="https://drive.google.com/file/d/0Bxf6anvYj47HMFhOeXRZUXZfOEk/view?usp=sharing"/>
    <hyperlink ref="L26" r:id="rId41" display="https://drive.google.com/file/d/0Bxf6anvYj47HdWVSeTZvbm12ZE0/view?usp=sharing"/>
    <hyperlink ref="K27" r:id="rId42" display="https://drive.google.com/file/d/0Bxf6anvYj47HVFRHaUxZVkFSMnM/view?usp=sharing"/>
    <hyperlink ref="L27" r:id="rId43" display="https://drive.google.com/file/d/0Bxf6anvYj47Hbmdaa3pMZ20yNVU/view?usp=sharing"/>
    <hyperlink ref="K28" r:id="rId44" display="https://drive.google.com/file/d/0Bxf6anvYj47HR19qM01uM0xxZVE/view?usp=sharing"/>
    <hyperlink ref="L28" r:id="rId45" display="https://drive.google.com/file/d/0Bxf6anvYj47HVnZEQy1rQkp4eU0/view?usp=sharing"/>
    <hyperlink ref="K29" r:id="rId46" display="https://drive.google.com/file/d/0Bxf6anvYj47HMDRyZWxSY0xyQlk/view?usp=sharing"/>
    <hyperlink ref="L29" r:id="rId47" display="https://drive.google.com/file/d/0Bxf6anvYj47HT3h6TEpiNDRyYWc/view?usp=sharing"/>
    <hyperlink ref="K30" r:id="rId48" display="https://drive.google.com/file/d/0Bxf6anvYj47HdFhmX3p1NFhCdWs/view?usp=sharing"/>
    <hyperlink ref="L30" r:id="rId49" display="https://drive.google.com/file/d/0Bxf6anvYj47HVmxIbGpWajhuWXc/view?usp=sharing"/>
    <hyperlink ref="K31" r:id="rId50" display="https://drive.google.com/file/d/0Bxf6anvYj47HTTRQR0xfSV9vWVk/view?usp=sharing"/>
    <hyperlink ref="L31" r:id="rId51" display="https://drive.google.com/file/d/0Bxf6anvYj47HSG14c3dDM2xfZUE/view?usp=sharing"/>
    <hyperlink ref="K32" r:id="rId52" display="https://drive.google.com/file/d/0Bxf6anvYj47HR0M3NXltVG55V3c/view?usp=sharing"/>
    <hyperlink ref="L32" r:id="rId53" display="https://drive.google.com/file/d/0Bxf6anvYj47HTDdnMzJVQTNmYWM/view?usp=sharing"/>
    <hyperlink ref="K33" r:id="rId54" display="https://drive.google.com/file/d/0Bxf6anvYj47Hb3VQQy1ZUnhiWGs/view?usp=sharing"/>
    <hyperlink ref="L33" r:id="rId55" display="https://drive.google.com/file/d/0Bxf6anvYj47HUUJFM1NBNng5d1U/view?usp=sharing"/>
    <hyperlink ref="K34" r:id="rId56" display="https://drive.google.com/file/d/0Bxf6anvYj47HS3h5eVYzSjFPdEE/view?usp=sharing"/>
    <hyperlink ref="L34" r:id="rId57" display="https://drive.google.com/file/d/0Bxf6anvYj47HSmNLZFJaNEtWT0U/view?usp=sharing"/>
    <hyperlink ref="K35" r:id="rId58" display="https://drive.google.com/file/d/0Bxf6anvYj47HZDR6d2pKTFYzZTQ/view?usp=sharing"/>
    <hyperlink ref="L35" r:id="rId59" display="https://drive.google.com/file/d/0Bxf6anvYj47HNVFjLTBCNkN2UDQ/view?usp=sharing"/>
    <hyperlink ref="K36" r:id="rId60" display="https://drive.google.com/file/d/0Bxf6anvYj47HWkR2TFJUem82Qzg/view?usp=sharing"/>
    <hyperlink ref="L36" r:id="rId61" display="https://drive.google.com/file/d/0Bxf6anvYj47HX2JwTTNpUEMyeWc/view?usp=sharing"/>
    <hyperlink ref="K37" r:id="rId62" display="https://drive.google.com/file/d/0Bxf6anvYj47HLXYwRWpPQ0NwMms/view?usp=sharing"/>
    <hyperlink ref="L37" r:id="rId63" display="https://drive.google.com/file/d/0Bxf6anvYj47HejlHdU9TTU5ld0E/view?usp=sharing"/>
    <hyperlink ref="K38" r:id="rId64" display="https://drive.google.com/file/d/0Bxf6anvYj47HUENXdGJmc3VLQVU/view?usp=sharing"/>
    <hyperlink ref="L38" r:id="rId65" display="https://drive.google.com/file/d/0Bxf6anvYj47HOW9tZl9zcFFCQW8/view?usp=sharing"/>
    <hyperlink ref="K39" r:id="rId66" display="https://drive.google.com/file/d/0Bxf6anvYj47HbGFBbkxJaWRhZTQ/view?usp=sharing"/>
    <hyperlink ref="L39" r:id="rId67" display="https://drive.google.com/file/d/0Bxf6anvYj47HeHpfZndyaWlWVDg/view?usp=sharing"/>
    <hyperlink ref="K40" r:id="rId68" display="https://drive.google.com/file/d/0Bxf6anvYj47Hb28wN1pLcG1YUEU/view?usp=sharing"/>
    <hyperlink ref="L40" r:id="rId69" display="https://drive.google.com/file/d/0Bxf6anvYj47HTjVsYzRsTDh4YkU/view?usp=sharing"/>
    <hyperlink ref="K41" r:id="rId70" display="https://drive.google.com/file/d/0Bxf6anvYj47HdjRVQndiSXdDam8/view?usp=sharing"/>
    <hyperlink ref="L41" r:id="rId71" display="https://drive.google.com/file/d/0Bxf6anvYj47HRHdLTUk4M1hvbmM/view?usp=sharing"/>
    <hyperlink ref="K42" r:id="rId72" display="https://drive.google.com/file/d/0Bxf6anvYj47HdjRVQndiSXdDam8/view?usp=sharing"/>
    <hyperlink ref="L42" r:id="rId73" display="https://drive.google.com/file/d/0Bxf6anvYj47HYUMxdGlSQ0VKODA/view?usp=sharing"/>
    <hyperlink ref="K43" r:id="rId74" display="https://drive.google.com/file/d/0Bxf6anvYj47HTGZxR1Zia3plMFU/view?usp=sharing"/>
    <hyperlink ref="L43" r:id="rId75" display="https://drive.google.com/file/d/0Bxf6anvYj47HQWgtSndxU2pjeXM/view?usp=sharing"/>
    <hyperlink ref="K44" r:id="rId76" display="https://drive.google.com/file/d/0Bxf6anvYj47HMUIyZFJQTVZoYWc/view?usp=sharing"/>
    <hyperlink ref="L44" r:id="rId77" display="https://drive.google.com/file/d/0Bxf6anvYj47HWG9NdHZNMWZIQ1k/view?usp=sharing"/>
    <hyperlink ref="K45" r:id="rId78" display="https://drive.google.com/file/d/0Bxf6anvYj47HdHh4SFdWTm0xZE0/view?usp=sharing"/>
    <hyperlink ref="L45" r:id="rId79" display="https://drive.google.com/file/d/0Bxf6anvYj47HSXMxWVF6N0x0d3c/view?usp=sharing"/>
    <hyperlink ref="K46" r:id="rId80" display="https://drive.google.com/file/d/0Bxf6anvYj47HS2tVMFhsSlVzZEk/view?usp=sharing"/>
    <hyperlink ref="L46" r:id="rId81" display="https://drive.google.com/file/d/0Bxf6anvYj47HOEJhWDd3RDZEd1k/view?usp=sharing"/>
    <hyperlink ref="K47" r:id="rId82" display="https://drive.google.com/file/d/0Bxf6anvYj47HUnZjanVNTFE3TXM/view?usp=sharing"/>
    <hyperlink ref="L47" r:id="rId83" display="https://drive.google.com/file/d/0Bxf6anvYj47HemdaN25hR1dYQXM/view?usp=sharing"/>
    <hyperlink ref="K48" r:id="rId84" display="https://drive.google.com/file/d/0Bxf6anvYj47HajZnZzJPcWdKbU0/view?usp=sharing"/>
    <hyperlink ref="L48" r:id="rId85" display="https://drive.google.com/file/d/0Bxf6anvYj47HankwMFp0VGJRODQ/view?usp=sharing"/>
    <hyperlink ref="K49" r:id="rId86" display="https://drive.google.com/file/d/0Bxf6anvYj47HODV0NlRTZGZ5WXM/view?usp=sharing"/>
    <hyperlink ref="L49" r:id="rId87" display="https://drive.google.com/file/d/0Bxf6anvYj47HQnpVaElzTVQ2UVE/view?usp=sharing"/>
    <hyperlink ref="K50" r:id="rId88" display="https://drive.google.com/file/d/0Bxf6anvYj47HMjdFVXp5Wm5YVE0/view?usp=sharing"/>
    <hyperlink ref="K51" r:id="rId89" display="https://drive.google.com/file/d/0Bxf6anvYj47HYmVtVXU2M0d1NEU/view?usp=sharing"/>
    <hyperlink ref="L51" r:id="rId90" display="https://drive.google.com/file/d/0Bxf6anvYj47HVHZrWnRkbXJzc2s/view?usp=sharing"/>
    <hyperlink ref="K52" r:id="rId91" display="https://drive.google.com/file/d/0Bxf6anvYj47HREdNYml1N3dBLXM/view?usp=sharing"/>
    <hyperlink ref="L52" r:id="rId92" display="https://drive.google.com/file/d/0Bxf6anvYj47HVW5oV2FOT2lUdzg/view?usp=sharing"/>
    <hyperlink ref="K53" r:id="rId93" display="https://drive.google.com/file/d/0Bxf6anvYj47HMVJ2STkxSmZRWk0/view?usp=sharing"/>
    <hyperlink ref="L53" r:id="rId94" display="https://drive.google.com/file/d/0Bxf6anvYj47HN1pmdkRwV2d4RWs/view?usp=sharing"/>
    <hyperlink ref="K54" r:id="rId95" display="https://drive.google.com/file/d/0Bxf6anvYj47HNWZqOUd6RnlzRU0/view?usp=sharing"/>
    <hyperlink ref="K55" r:id="rId96" display="https://drive.google.com/file/d/0Bxf6anvYj47HdEsyQ2J5Q3Y0VXc/view?usp=sharing"/>
    <hyperlink ref="L55" r:id="rId97" display="https://drive.google.com/file/d/0Bxf6anvYj47HQ3o1Um1qREU5ODg/view?usp=sharing"/>
    <hyperlink ref="K56" r:id="rId98" display="https://drive.google.com/file/d/0Bxf6anvYj47HUTVKNjZ0U19JR3c/view?usp=sharing"/>
    <hyperlink ref="K57" r:id="rId99" display="https://drive.google.com/file/d/0Bxf6anvYj47HLUdManN4M2VRc1k/view?usp=sharing"/>
    <hyperlink ref="L57" r:id="rId100" display="https://drive.google.com/file/d/0Bxf6anvYj47HN1htbllTWFdET2s/view?usp=sharing"/>
    <hyperlink ref="K58" r:id="rId101" display="https://drive.google.com/file/d/0Bxf6anvYj47HQXpoN3RGN0RNV3c/view?usp=sharing"/>
    <hyperlink ref="L58" r:id="rId102" display="https://drive.google.com/file/d/0Bxf6anvYj47HX0dRVThHUV93N28/view?usp=sharing"/>
    <hyperlink ref="K59" r:id="rId103" display="https://drive.google.com/file/d/0Bxf6anvYj47HajVfLVlQTFhnUTA/view?usp=sharing"/>
    <hyperlink ref="L59" r:id="rId104" display="https://drive.google.com/file/d/0Bxf6anvYj47HcEp1WjFjX2YwZkE/view?usp=sharing"/>
    <hyperlink ref="K60" r:id="rId105" display="https://drive.google.com/file/d/0Bxf6anvYj47HZVNLUmJVTEFrRGs/view?usp=sharing"/>
    <hyperlink ref="K61" r:id="rId106" display="https://drive.google.com/file/d/0Bxf6anvYj47Hd0pCU2xMRjRsNTQ/view?usp=sharing"/>
    <hyperlink ref="L61" r:id="rId107" display="https://drive.google.com/file/d/0Bxf6anvYj47HTkxLakZfTHlYc1k/view?usp=sharing"/>
    <hyperlink ref="K62" r:id="rId108" display="https://drive.google.com/file/d/0Bxf6anvYj47HNWxxWnE2NlE2RFE/view?usp=sharing"/>
    <hyperlink ref="L62" r:id="rId109" display="https://drive.google.com/file/d/0Bxf6anvYj47HU0Q2OVNENldLOU0/view?usp=sharing"/>
    <hyperlink ref="K63" r:id="rId110" display="https://drive.google.com/file/d/0Bxf6anvYj47HcURoazY4cU9DLVE/view?usp=sharing"/>
    <hyperlink ref="L63" r:id="rId111" display="https://drive.google.com/file/d/0Bxf6anvYj47HUEF2MU94RjRDOG8/view?usp=sharing"/>
    <hyperlink ref="K64" r:id="rId112" display="https://drive.google.com/file/d/0Bxf6anvYj47HY3lVSE45aEFTRzQ/view?usp=sharing"/>
    <hyperlink ref="L64" r:id="rId113" display="https://drive.google.com/file/d/0Bxf6anvYj47HeGVvWlhWNU5pdWM/view?usp=sharing"/>
    <hyperlink ref="K65" r:id="rId114" display="https://drive.google.com/file/d/0Bxf6anvYj47HS25MTVV2bUNOODg/view?usp=sharing"/>
    <hyperlink ref="L65" r:id="rId115" display="https://drive.google.com/file/d/0Bxf6anvYj47HNzRGSklpQWNzUWc/view?usp=sharing"/>
    <hyperlink ref="K66" r:id="rId116" display="https://drive.google.com/file/d/0Bxf6anvYj47HRzlJQW1WOTBLNGs/view?usp=sharing"/>
    <hyperlink ref="L66" r:id="rId117" display="https://drive.google.com/file/d/0Bxf6anvYj47HclJjbVRoUzhyVE0/view?usp=sharing"/>
    <hyperlink ref="K67" r:id="rId118" display="https://drive.google.com/file/d/0Bxf6anvYj47HZ0ROU2UxdHptMkE/view?usp=sharing"/>
    <hyperlink ref="L67" r:id="rId119" display="https://drive.google.com/file/d/0Bxf6anvYj47HUnVMSU5TaEFzNlE/view?usp=sharing"/>
    <hyperlink ref="K68" r:id="rId120" display="https://drive.google.com/file/d/0Bxf6anvYj47HNkpGOGdYbVR0Ukk/view?usp=sharing"/>
    <hyperlink ref="L68" r:id="rId121" display="https://drive.google.com/file/d/0Bxf6anvYj47HaFhweWJ4YnJtZVE/view?usp=sharing"/>
    <hyperlink ref="K69" r:id="rId122" display="https://drive.google.com/file/d/0Bxf6anvYj47HVDJxRTFZQmFhYXc/view?usp=sharing"/>
    <hyperlink ref="L69" r:id="rId123" display="https://drive.google.com/file/d/0Bxf6anvYj47HZjVrdTJiM1BHVmM/view?usp=sharing"/>
    <hyperlink ref="K70" r:id="rId124" display="https://drive.google.com/file/d/0Bxf6anvYj47HeFBfR1dwUlA3Z0U/view?usp=sharing"/>
    <hyperlink ref="L70" r:id="rId125" display="https://drive.google.com/file/d/0Bxf6anvYj47Hb0pWRVhQaG5LVjA/view?usp=sharing"/>
    <hyperlink ref="K71" r:id="rId126" display="https://drive.google.com/file/d/0Bxf6anvYj47HeElRRVUyc3FBYlU/view?usp=sharing"/>
    <hyperlink ref="L71" r:id="rId127" display="https://drive.google.com/file/d/0Bxf6anvYj47HYWstT2F4U1hoaUk/view?usp=sharing"/>
    <hyperlink ref="K72" r:id="rId128" display="https://drive.google.com/file/d/0Bxf6anvYj47HMEF1YW0tQ05SWjQ/view?usp=sharing"/>
    <hyperlink ref="L72" r:id="rId129" display="https://drive.google.com/file/d/0Bxf6anvYj47HTVRYTFRkUkFoTjg/view?usp=sharing"/>
    <hyperlink ref="K73" r:id="rId130" display="https://drive.google.com/file/d/0Bxf6anvYj47HQXZoYnp0Y2h5REU/view?usp=sharing"/>
    <hyperlink ref="L73" r:id="rId131" display="https://drive.google.com/file/d/0Bxf6anvYj47HMGxHOGVMcFNuVW8/view?usp=sharing"/>
    <hyperlink ref="K74" r:id="rId132" display="https://drive.google.com/file/d/0Bxf6anvYj47HWjBqUmc1X2Y3eG8/view?usp=sharing"/>
    <hyperlink ref="L74" r:id="rId133" display="https://drive.google.com/file/d/0Bxf6anvYj47HdXh6N2RKdFR3elU/view?usp=sharing"/>
    <hyperlink ref="K75" r:id="rId134" display="https://drive.google.com/file/d/0Bxf6anvYj47HblFfWDU0Tlh0VTg/view?usp=sharing"/>
    <hyperlink ref="L75" r:id="rId135" display="https://drive.google.com/file/d/0Bxf6anvYj47HVUtmUW80Tl84Y2M/view?usp=sharing"/>
    <hyperlink ref="K76" r:id="rId136" display="https://drive.google.com/file/d/0Bxf6anvYj47HVzdxT1J5UnhHdWs/view?usp=sharing"/>
    <hyperlink ref="L76" r:id="rId137" display="https://drive.google.com/file/d/0Bxf6anvYj47HVmRvbUZWQ0Z0Z3M/view?usp=sharing"/>
    <hyperlink ref="K77" r:id="rId138" display="https://drive.google.com/file/d/0Bxf6anvYj47HOHMwb0JLeGIzMWc/view?usp=sharing"/>
    <hyperlink ref="L77" r:id="rId139" display="https://drive.google.com/file/d/0Bxf6anvYj47HUl9Mc0szQng4VGM/view?usp=sharing"/>
    <hyperlink ref="K78" r:id="rId140" display="https://drive.google.com/file/d/0Bxf6anvYj47Ha3UxaVRkNW1aRVU/view?usp=sharing"/>
    <hyperlink ref="L78" r:id="rId141" display="https://drive.google.com/file/d/0Bxf6anvYj47HNldycVBkYXd4ckE/view?usp=sharing"/>
    <hyperlink ref="K79" r:id="rId142" display="https://drive.google.com/file/d/0Bxf6anvYj47HMVlDdFd3Tlh2LUU/view?usp=sharing"/>
    <hyperlink ref="L79" r:id="rId143" display="https://drive.google.com/file/d/0Bxf6anvYj47HdWJLWWtTMlpBYms/view?usp=sharing"/>
    <hyperlink ref="K80" r:id="rId144" display="https://drive.google.com/file/d/0Bxf6anvYj47HU0tuTmhZbTVfR0k/view?usp=sharing"/>
    <hyperlink ref="L80" r:id="rId145" display="https://drive.google.com/file/d/0Bxf6anvYj47HZnZvS01SNjRDUmc/view?usp=sharing"/>
    <hyperlink ref="K81" r:id="rId146" display="https://drive.google.com/file/d/0Bxf6anvYj47HaEhMUW03OXpkUjQ/view?usp=sharing"/>
    <hyperlink ref="L81" r:id="rId147" display="https://drive.google.com/file/d/0Bxf6anvYj47HTjNabWN4SGVLQTQ/view?usp=sharing"/>
    <hyperlink ref="K82" r:id="rId148" display="https://drive.google.com/file/d/0Bxf6anvYj47HRzZLN0tFd2tiZW8/view?usp=sharing"/>
    <hyperlink ref="L82" r:id="rId149" display="https://drive.google.com/file/d/0Bxf6anvYj47HTXZlNnZZTXdkYVE/view?usp=sharing"/>
    <hyperlink ref="K83" r:id="rId150" display="https://drive.google.com/file/d/0Bxf6anvYj47HTUstN05vRFRWbWM/view?usp=sharing"/>
    <hyperlink ref="L83" r:id="rId151" display="https://drive.google.com/file/d/0Bxf6anvYj47HNjRZSXhVcHNGRVE/view?usp=sharing"/>
    <hyperlink ref="K84" r:id="rId152" display="https://drive.google.com/file/d/0Bxf6anvYj47HajY5M2VCek54LUk/view?usp=sharing"/>
    <hyperlink ref="L84" r:id="rId153" display="https://drive.google.com/file/d/0Bxf6anvYj47HRndHU3d6QlJFUms/view?usp=sharing"/>
    <hyperlink ref="K85" r:id="rId154" display="https://drive.google.com/file/d/0Bxf6anvYj47HVXgybXpFN1pZdms/view?usp=sharing"/>
    <hyperlink ref="L85" r:id="rId155" display="https://drive.google.com/file/d/0Bxf6anvYj47HWjBVa2RxU25ucHM/view?usp=sharing"/>
    <hyperlink ref="K86" r:id="rId156" display="https://drive.google.com/file/d/0Bxf6anvYj47HWlMxQXVNdmZJMTg/view?usp=sharing"/>
    <hyperlink ref="L86" r:id="rId157" display="https://drive.google.com/file/d/0Bxf6anvYj47Hd0E4UDY3cUhmTk0/view?usp=sharing"/>
    <hyperlink ref="K87" r:id="rId158" display="https://drive.google.com/file/d/0Bxf6anvYj47HMXA5STBKRmhBa3c/view?usp=sharing"/>
    <hyperlink ref="L87" r:id="rId159" display="https://drive.google.com/file/d/0Bxf6anvYj47HZkwyMGVoOXhQNXM/view?usp=sharing"/>
    <hyperlink ref="K88" r:id="rId160" display="https://drive.google.com/file/d/0Bxf6anvYj47HaVlyU3hpVElwS1E/view?usp=sharing"/>
    <hyperlink ref="L88" r:id="rId161" display="https://drive.google.com/file/d/0Bxf6anvYj47HRFRVdnRpTU1ROU0/view?usp=sharing"/>
    <hyperlink ref="K89" r:id="rId162" display="https://drive.google.com/file/d/0Bxf6anvYj47HVlpqMHV6MHRVYm8/view?usp=sharing"/>
    <hyperlink ref="L89" r:id="rId163" display="https://drive.google.com/file/d/0Bxf6anvYj47HekxDVXVVTTN3aGs/view?usp=sharing"/>
    <hyperlink ref="K90" r:id="rId164" display="https://drive.google.com/file/d/0Bxf6anvYj47HcTZpSDVGVHE3SWs/view?usp=sharing"/>
    <hyperlink ref="K91" r:id="rId165" display="https://drive.google.com/file/d/0Bxf6anvYj47HS2xZWGxuWHp2N0E/view?usp=sharing"/>
    <hyperlink ref="L91" r:id="rId166" display="https://drive.google.com/file/d/0Bxf6anvYj47HYVBtZmFrYm9VSzg/view?usp=sharing"/>
    <hyperlink ref="K92" r:id="rId167" display="https://drive.google.com/file/d/0Bxf6anvYj47HcE5nMUwtSWIxclE/view?usp=sharing"/>
    <hyperlink ref="L92" r:id="rId168" display="https://drive.google.com/file/d/0Bxf6anvYj47Hb1ZvbmJlbC1UWlE/view?usp=sharing"/>
    <hyperlink ref="K93" r:id="rId169" display="https://drive.google.com/file/d/0Bxf6anvYj47HNUtkZW5UeE1IZE0/view?usp=sharing"/>
    <hyperlink ref="L93" r:id="rId170" display="https://drive.google.com/file/d/0Bxf6anvYj47HVHJ3RUJmZDBfWGM/view?usp=sharing"/>
    <hyperlink ref="K94" r:id="rId171" display="https://drive.google.com/file/d/0Bxf6anvYj47HZFpBSmsxMlNWNm8/view?usp=sharing"/>
    <hyperlink ref="L94" r:id="rId172" display="https://drive.google.com/file/d/0Bxf6anvYj47HZTRSYk1jYmtoeEE/view?usp=sharing"/>
    <hyperlink ref="K95" r:id="rId173" display="https://drive.google.com/file/d/0Bxf6anvYj47HNXIyYzNiakZ2eWc/view?usp=sharing"/>
    <hyperlink ref="L95" r:id="rId174" display="https://drive.google.com/file/d/0Bxf6anvYj47HSkdXdXhsTE5KRzQ/view?usp=sharing"/>
    <hyperlink ref="K96" r:id="rId175" display="https://drive.google.com/file/d/0Bxf6anvYj47HQmlwRDhBSHYxZDg/view?usp=sharing"/>
    <hyperlink ref="L96" r:id="rId176" display="https://drive.google.com/file/d/0Bxf6anvYj47HY0EzWUN5Ql85RUk/view?usp=sharing"/>
    <hyperlink ref="K97" r:id="rId177" display="https://drive.google.com/file/d/0Bxf6anvYj47HNThjSDNCNThuVmM/view?usp=sharing"/>
    <hyperlink ref="L97" r:id="rId178" display="https://drive.google.com/file/d/0Bxf6anvYj47HQ3JvbmZRRXNKYkU/view?usp=sharing"/>
    <hyperlink ref="K98" r:id="rId179" display="https://drive.google.com/file/d/0Bxf6anvYj47HQlhqaEdaOTR2T2s/view?usp=sharing"/>
    <hyperlink ref="L98" r:id="rId180" display="https://drive.google.com/file/d/0Bxf6anvYj47Hb0lUV1ZjNnIzU1U/view?usp=sharing"/>
    <hyperlink ref="K99" r:id="rId181" display="https://drive.google.com/file/d/0Bxf6anvYj47HbktaNVo5Z2tGdGs/view?usp=sharing"/>
    <hyperlink ref="L99" r:id="rId182" display="https://drive.google.com/file/d/0Bxf6anvYj47HSWhwOVZXUjBURmc/view?usp=sharing"/>
    <hyperlink ref="K100" r:id="rId183" display="https://drive.google.com/file/d/0Bxf6anvYj47HaUV5QVMwRlJ2cFE/view?usp=sharing"/>
    <hyperlink ref="L100" r:id="rId184" display="https://drive.google.com/file/d/0Bxf6anvYj47HN2VXSXRZazhubG8/view?usp=sharing"/>
    <hyperlink ref="K101" r:id="rId185" display="https://drive.google.com/file/d/0Bxf6anvYj47Hd25ib2hWWnd4NTA/view?usp=sharing"/>
    <hyperlink ref="L101" r:id="rId186" display="https://drive.google.com/file/d/0Bxf6anvYj47HWElwTHZsWEJ3RUU/view?usp=sharing"/>
    <hyperlink ref="K102" r:id="rId187" display="https://drive.google.com/file/d/0Bxf6anvYj47HYXNjUmtsMERNM1E/view?usp=sharing"/>
    <hyperlink ref="K103" r:id="rId188" display="https://drive.google.com/file/d/0Bxf6anvYj47HUTRpUk5rajZoMWc/view?usp=sharing"/>
    <hyperlink ref="L103" r:id="rId189" display="https://drive.google.com/file/d/0Bxf6anvYj47HYlA2YTEzd0poN1E/view?usp=sharing"/>
    <hyperlink ref="K104" r:id="rId190" display="https://drive.google.com/file/d/0Bxf6anvYj47HVk94bXVjcmF0TVk/view?usp=sharing"/>
    <hyperlink ref="L104" r:id="rId191" display="https://drive.google.com/file/d/0Bxf6anvYj47HLW80OHlTTGljQ28/view?usp=sharing"/>
    <hyperlink ref="K105" r:id="rId192" display="https://drive.google.com/file/d/0Bxf6anvYj47HRmJUaUZMZ2hRRUk/view?usp=sharing"/>
    <hyperlink ref="L105" r:id="rId193" display="https://drive.google.com/file/d/0Bxf6anvYj47HTXRSTnFPZHR6TzA/view?usp=sharing"/>
    <hyperlink ref="K106" r:id="rId194" display="https://drive.google.com/file/d/0Bxf6anvYj47HODBJRnJ3cWFBdUk/view?usp=sharing"/>
    <hyperlink ref="L106" r:id="rId195" display="https://drive.google.com/file/d/0Bxf6anvYj47HeDZNUUQwb0JId1U/view?usp=sharing"/>
    <hyperlink ref="K107" r:id="rId196" display="https://drive.google.com/file/d/0Bxf6anvYj47HNlRUWkx4dWNGdmM/view?usp=sharing"/>
    <hyperlink ref="L107" r:id="rId197" display="https://drive.google.com/file/d/0Bxf6anvYj47HU2N0TGsyeW04c3M/view?usp=sharing"/>
    <hyperlink ref="K108" r:id="rId198" display="https://drive.google.com/file/d/0Bxf6anvYj47HcHIzWWxvTzU1OHc/view?usp=sharing"/>
    <hyperlink ref="L108" r:id="rId199" display="https://drive.google.com/file/d/0Bxf6anvYj47HY29SU002dzBXUlk/view?usp=sharing"/>
    <hyperlink ref="K109" r:id="rId200" display="https://drive.google.com/file/d/0Bxf6anvYj47Ha2VPeGNYWmNnMVU/view?usp=sharing"/>
    <hyperlink ref="L109" r:id="rId201" display="https://drive.google.com/file/d/0Bxf6anvYj47Hdm9qc01BWS1xLTQ/view?usp=sharing"/>
    <hyperlink ref="K110" r:id="rId202" display="https://drive.google.com/file/d/0Bxf6anvYj47HNnFMZ1M3Ykkta3M/view?usp=sharing"/>
    <hyperlink ref="L110" r:id="rId203" display="https://drive.google.com/file/d/0Bxf6anvYj47HMmEzd3YtazVpdUE/view?usp=sharing"/>
    <hyperlink ref="K111" r:id="rId204" display="https://drive.google.com/file/d/0Bxf6anvYj47HTk9BZ2o2bEFVeFk/view?usp=sharing"/>
    <hyperlink ref="L111" r:id="rId205" display="https://drive.google.com/file/d/0Bxf6anvYj47HWjFIdXJLWnZ1aDA/view?usp=sharing"/>
    <hyperlink ref="K112" r:id="rId206" display="https://drive.google.com/file/d/0Bxf6anvYj47HbHBtV1ZOWEFvaEE/view?usp=sharing"/>
    <hyperlink ref="L112" r:id="rId207" display="https://drive.google.com/file/d/0Bxf6anvYj47HUkk2SHIyM2xhZGs/view?usp=sharing"/>
    <hyperlink ref="K113" r:id="rId208" display="https://drive.google.com/file/d/0Bxf6anvYj47HWWd4SDVBd1JFOEU/view?usp=sharing"/>
    <hyperlink ref="L113" r:id="rId209" display="https://drive.google.com/file/d/0Bxf6anvYj47HbzAxOGg2dGxlWXM/view?usp=sharing"/>
    <hyperlink ref="K114" r:id="rId210" display="https://drive.google.com/file/d/0Bxf6anvYj47HYldXTXpUMUsyaUU/view?usp=sharing"/>
    <hyperlink ref="L114" r:id="rId211" display="https://drive.google.com/file/d/0Bxf6anvYj47HbVcwLXh2QXhVdHM/view?usp=sharing"/>
    <hyperlink ref="K115" r:id="rId212" display="https://drive.google.com/file/d/0Bxf6anvYj47HR21qVGdtQXhoMFU/view?usp=sharing"/>
    <hyperlink ref="L115" r:id="rId213" display="https://drive.google.com/file/d/0Bxf6anvYj47HS3U3anBMaXgzeG8/view?usp=sharing"/>
    <hyperlink ref="K116" r:id="rId214" display="https://drive.google.com/file/d/0Bxf6anvYj47HYUIyRmRwcVZfQTA/view?usp=sharing"/>
    <hyperlink ref="L116" r:id="rId215" display="https://drive.google.com/file/d/0Bxf6anvYj47HZDZSUk9ZeEFVQTg/view?usp=sharing"/>
    <hyperlink ref="K117" r:id="rId216" display="https://drive.google.com/file/d/0Bxf6anvYj47HX2JicGd1c2ZuRkk/view?usp=sharing"/>
    <hyperlink ref="L117" r:id="rId217" display="https://drive.google.com/file/d/0Bxf6anvYj47HMHZlMDRBbUhQZGc/view?usp=sharing"/>
    <hyperlink ref="K118" r:id="rId218" display="https://drive.google.com/file/d/0Bxf6anvYj47Ha1ZNYUJGYkk2TEE/view?usp=sharing"/>
    <hyperlink ref="L118" r:id="rId219" display="https://drive.google.com/file/d/0Bxf6anvYj47HNVgwdGZld25xNE0/view?usp=sharing"/>
  </hyperlinks>
  <pageMargins left="0.7" right="0.7" top="0.75" bottom="0.75" header="0.3" footer="0.3"/>
  <pageSetup paperSize="9" orientation="portrait" verticalDpi="0" r:id="rId220"/>
  <drawing r:id="rId2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Lista e lejeve të lëshuara për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Gresa Deda</dc:creator>
  <cp:lastModifiedBy>Gresa Deda</cp:lastModifiedBy>
  <dcterms:created xsi:type="dcterms:W3CDTF">2016-09-13T13:32:34Z</dcterms:created>
  <dcterms:modified xsi:type="dcterms:W3CDTF">2016-09-13T13:32:35Z</dcterms:modified>
</cp:coreProperties>
</file>