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3995"/>
  </bookViews>
  <sheets>
    <sheet name="Lista e lejeve të lëshuara për " sheetId="1" r:id="rId1"/>
  </sheets>
  <definedNames>
    <definedName name="_xlnm._FilterDatabase" localSheetId="0" hidden="1">'Lista e lejeve të lëshuara për '!$B$6:$L$89</definedName>
  </definedNames>
  <calcPr calcId="144525"/>
</workbook>
</file>

<file path=xl/calcChain.xml><?xml version="1.0" encoding="utf-8"?>
<calcChain xmlns="http://schemas.openxmlformats.org/spreadsheetml/2006/main">
  <c r="G91" i="1" l="1"/>
  <c r="H91" i="1"/>
  <c r="L89" i="1" l="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A5" i="1"/>
</calcChain>
</file>

<file path=xl/sharedStrings.xml><?xml version="1.0" encoding="utf-8"?>
<sst xmlns="http://schemas.openxmlformats.org/spreadsheetml/2006/main" count="521" uniqueCount="259">
  <si>
    <t xml:space="preserve">Qytetarë të nderuar, këtu i keni të gjitha lejet e lëshuara për vitin 2014. Nëse nuk gjendet ndonjë leje në këtë tabelë, atëherë ndërtimi për të cilin ju intereson nuk ka leje ose është në proces të lejës.         </t>
  </si>
  <si>
    <t>Procesin e lëndëve mund ta gjeni duke klikuar këtu një kolonë më poshtë.</t>
  </si>
  <si>
    <t>#</t>
  </si>
  <si>
    <t>Data e lëshimit të lejes</t>
  </si>
  <si>
    <t>Pronari / Pronarët (Përfaqësuesi)</t>
  </si>
  <si>
    <t>Kompania / Investitori</t>
  </si>
  <si>
    <t>Projektuesi</t>
  </si>
  <si>
    <t>Lagja</t>
  </si>
  <si>
    <t>Pagesa totale e lejës së lëshuar</t>
  </si>
  <si>
    <t>Etazhiteti</t>
  </si>
  <si>
    <t>Koment</t>
  </si>
  <si>
    <t>Dokumenti në PDF i lejës së lëshuar</t>
  </si>
  <si>
    <t>Situacioni i ndërtimit</t>
  </si>
  <si>
    <t>"Ramiz Sadiku" sh.p.k</t>
  </si>
  <si>
    <t>"Ramiz Sadiku" sh.p.k &amp; "Prime Group" sh.p.k</t>
  </si>
  <si>
    <t>"HORIZONS group" sh.p.k</t>
  </si>
  <si>
    <t>Lakrishtë</t>
  </si>
  <si>
    <t>2B+S+P+11</t>
  </si>
  <si>
    <t>Objekt shumë banesor &amp; afarizëm</t>
  </si>
  <si>
    <t>Naim, Bashkim dhe Milaim Janova, Rrahim dhe Aziz Kongjeli, Safet Ramadani, Xhemajl Gashi &amp; "Pozhegu Brothers" sh.p.k</t>
  </si>
  <si>
    <t>"Pozhegu Brothers" sh.p.k</t>
  </si>
  <si>
    <t>"Unicosproject" L.L.C</t>
  </si>
  <si>
    <t>Lagja e Muhaxherëve</t>
  </si>
  <si>
    <t>Ahmet Osmani</t>
  </si>
  <si>
    <t>L.L.C "UnikosProject"</t>
  </si>
  <si>
    <t>Koliq</t>
  </si>
  <si>
    <t>P+0</t>
  </si>
  <si>
    <t>Fermë e lopëve</t>
  </si>
  <si>
    <t>Shukrije Berisha, Agim Mehmeti, Hajrije Hasolli, Halim Zeneli &amp; Bekim Canaj</t>
  </si>
  <si>
    <t>"3B PROJECT" sh.p.k</t>
  </si>
  <si>
    <t>Mati 1</t>
  </si>
  <si>
    <t>2B+P+9</t>
  </si>
  <si>
    <t>Fadil Rexhepi, Fatmir Rexhepi, Safet Idrizi &amp; Muharrem Sadrijaj</t>
  </si>
  <si>
    <t>N.T.N. "Labi - Com"</t>
  </si>
  <si>
    <t>"Kosova Projekt" sh.p.k</t>
  </si>
  <si>
    <t>B+S+P+9</t>
  </si>
  <si>
    <t>Hetem Musliu</t>
  </si>
  <si>
    <t>n.sh " Ph-Archdeign"</t>
  </si>
  <si>
    <t>Prishtinë</t>
  </si>
  <si>
    <t>B+P+2</t>
  </si>
  <si>
    <t>Objekt Individual</t>
  </si>
  <si>
    <t>Seyare Keqi, Shaban Begolli, Zymer Krasniqi &amp; Hava Jashari</t>
  </si>
  <si>
    <t>"Lesna" sh.p.k</t>
  </si>
  <si>
    <t>N.N.P. "Komuna Projekt" d.d</t>
  </si>
  <si>
    <t>Kalabria</t>
  </si>
  <si>
    <t>B+P+8, B+P+1</t>
  </si>
  <si>
    <t>Objekte shumë banesore &amp; afarizëm</t>
  </si>
  <si>
    <t>Hamdi Gashi, Brahim Gashi, Bajram Gashi, Enver Gashi, Meriton Gashi, Valon Gashi, Sadat Gashi, Zeqir Dushullovci &amp; Qazim Dushullovci</t>
  </si>
  <si>
    <t>N.P "Besa Komerce"</t>
  </si>
  <si>
    <t>"Arcadis Construction" sh.p.k</t>
  </si>
  <si>
    <t>B+S+P+10</t>
  </si>
  <si>
    <t>"Chelsea Point" LLC</t>
  </si>
  <si>
    <t>NSH "Le arch 3D"</t>
  </si>
  <si>
    <t>Bërnicë e Epërme</t>
  </si>
  <si>
    <t>B+P+1</t>
  </si>
  <si>
    <t>Rrahman Ademi</t>
  </si>
  <si>
    <t>"CAD ENGINEERING" sh.p.k</t>
  </si>
  <si>
    <t>Kodra e Trimave</t>
  </si>
  <si>
    <t>P+1</t>
  </si>
  <si>
    <t>Aleksandër Lumezi</t>
  </si>
  <si>
    <t>"Puka Desing"</t>
  </si>
  <si>
    <t>Prishtina e Re - Zona Perëndim</t>
  </si>
  <si>
    <t>Labinot Rrustemi</t>
  </si>
  <si>
    <t>"Infra-Ing" sh.p.k</t>
  </si>
  <si>
    <t>Vreshta</t>
  </si>
  <si>
    <t>Ardian Alidema</t>
  </si>
  <si>
    <t>"IEE" sh.p.k</t>
  </si>
  <si>
    <t>Zllatar</t>
  </si>
  <si>
    <t>B+P+Nk</t>
  </si>
  <si>
    <t>Skender Krasniqi</t>
  </si>
  <si>
    <t>N.P.N "Europrojektplus"</t>
  </si>
  <si>
    <t>N.P.N "Europrojektplus"; "Lin Projekt" sh.p.k</t>
  </si>
  <si>
    <t>B+P+10; B+P+11</t>
  </si>
  <si>
    <t>Selim Ibrahimi, Xhevat Pllashniku, Florim Demiri &amp; Visar Hoxha</t>
  </si>
  <si>
    <t>"BTP Holding" sh.p.k</t>
  </si>
  <si>
    <t>3 PLUS ENGINEERING" sh.p.k</t>
  </si>
  <si>
    <t>2B+P+7, 2B+P+8</t>
  </si>
  <si>
    <t>Arsim Maliqi</t>
  </si>
  <si>
    <t>N.SH "Arttech Studio"</t>
  </si>
  <si>
    <t>Shaban Shema, Bekim Syla, Avni Humolli, Fahri Humolli, Sabrije Haliti, Kimeta Gudjoli, Zejnije Zakolli, Kadrije Ahmeti &amp; "Nartel EX-IN F&amp;A" sh.p.k</t>
  </si>
  <si>
    <t>"Nartel EX-IN F&amp;A" sh.p.k</t>
  </si>
  <si>
    <t>N.P.N. "arch IN"</t>
  </si>
  <si>
    <t>B+P+7</t>
  </si>
  <si>
    <t>Feride Jahiri, Jeta Koliqi, Fikreta Islami, Mihane dhe Arbre Neziri</t>
  </si>
  <si>
    <t>N.N.SH "Studio Zero"</t>
  </si>
  <si>
    <t>Kodra e Trimave 2</t>
  </si>
  <si>
    <t>P+NK</t>
  </si>
  <si>
    <t>Rindërtim - Mbindërtim</t>
  </si>
  <si>
    <t>Femi Kaleviq</t>
  </si>
  <si>
    <t>N.SH "Infected Architecture"</t>
  </si>
  <si>
    <t>Kolovica</t>
  </si>
  <si>
    <t>Jahir Maloku</t>
  </si>
  <si>
    <t>N.N.SH "Cad Partners"</t>
  </si>
  <si>
    <t>Hajvali</t>
  </si>
  <si>
    <t>Musa Hoxha</t>
  </si>
  <si>
    <t>N.N "Arch-tech-design"</t>
  </si>
  <si>
    <t>Abdyl Pakashtica</t>
  </si>
  <si>
    <t>"Emggroup" sh.p.k</t>
  </si>
  <si>
    <t>Arbëria 1</t>
  </si>
  <si>
    <t>Osman Zeneli &amp; Isuf Pllashniku</t>
  </si>
  <si>
    <t>N.P.N. "Dynamic Com"</t>
  </si>
  <si>
    <t>2B+S+P+7, 2B+P+9, 2B+P+9</t>
  </si>
  <si>
    <t>"BP - Home Invest" sh.p.k, Faik Binaku &amp; Sheqir Shahini</t>
  </si>
  <si>
    <t>"BP - Home Invest" sh.p.k</t>
  </si>
  <si>
    <t>N.SH. "Blakaj Arkitekturë"</t>
  </si>
  <si>
    <t>Arbëria 3</t>
  </si>
  <si>
    <t>P+5, P+5</t>
  </si>
  <si>
    <t>"ALFA" sh.p.k</t>
  </si>
  <si>
    <t>N.P. "TIKI-DESIGN"</t>
  </si>
  <si>
    <t>Qendra</t>
  </si>
  <si>
    <t>Lirohen nga pagesa</t>
  </si>
  <si>
    <t>B+P+4</t>
  </si>
  <si>
    <t>Riparim i mbrendshëm</t>
  </si>
  <si>
    <t>Zahir Shkodra</t>
  </si>
  <si>
    <t>B+P+0</t>
  </si>
  <si>
    <t>Fahri Zhushi</t>
  </si>
  <si>
    <t>N.T.SH "Inter Projekt"</t>
  </si>
  <si>
    <t>Zona Ekonomike</t>
  </si>
  <si>
    <t>Objekt Afarist</t>
  </si>
  <si>
    <t>Osman, Fatmir Osmani, Naime Zajmi</t>
  </si>
  <si>
    <t>"Konak" Sh.p.k</t>
  </si>
  <si>
    <t>2B+S+P+15</t>
  </si>
  <si>
    <t>Driton Pustina</t>
  </si>
  <si>
    <t>N.N.P "Sylhasi"</t>
  </si>
  <si>
    <t>Dardania</t>
  </si>
  <si>
    <t>Fatmir Bahtiri</t>
  </si>
  <si>
    <t>Lutfi Maloku</t>
  </si>
  <si>
    <t>"Enggroup" sh.p.k</t>
  </si>
  <si>
    <t>Arbëria</t>
  </si>
  <si>
    <t>S+P+1</t>
  </si>
  <si>
    <t>Isa Alshiqi</t>
  </si>
  <si>
    <t>"Tulla Studio" sh.p.k</t>
  </si>
  <si>
    <t>"Pozhegu Brothers" sh.p.k, Hasan Dërmaku, Habim Dërmaku, Jahir Ahmeti, Habib Leci, Hasim Dërmaku, Fadil Grajçevci, Naim Murati, Qemajl Hajrizi, Agron Stublla, Feti Gashi &amp; Hysen Hajdini</t>
  </si>
  <si>
    <t>Ismajl dhe Idriz Beqiri</t>
  </si>
  <si>
    <t>N.P.N. "TONING"</t>
  </si>
  <si>
    <t>2B+S+P+7</t>
  </si>
  <si>
    <t>Valbona Xhafa</t>
  </si>
  <si>
    <t>"Proarchitecture" sh.p.k</t>
  </si>
  <si>
    <t>Çagllavicë</t>
  </si>
  <si>
    <t>Agim Ademi, Shemsedin Kelmendi &amp; Rexhep Beqiri</t>
  </si>
  <si>
    <t>"Konak" sh.p.k</t>
  </si>
  <si>
    <t>B+S+P+6</t>
  </si>
  <si>
    <t>Jeton Nallbani &amp; Adnan e Edmond Cërvadiku</t>
  </si>
  <si>
    <t>N.T.SH. "Total 3D"</t>
  </si>
  <si>
    <t>Tophane</t>
  </si>
  <si>
    <t>2B+P+8</t>
  </si>
  <si>
    <t>Avni Abazi</t>
  </si>
  <si>
    <t>Florim Grajçevci</t>
  </si>
  <si>
    <t>"Cooperation Architecture" sh.p.k</t>
  </si>
  <si>
    <t>Velania</t>
  </si>
  <si>
    <t>B+S+P+1</t>
  </si>
  <si>
    <t>"CHELSEA POINT" L.L.C</t>
  </si>
  <si>
    <t>N.Sh. "Le arch 3D"</t>
  </si>
  <si>
    <t>UP "Hasan Prishtina"</t>
  </si>
  <si>
    <t>"Alb-Architect" sh.p.k</t>
  </si>
  <si>
    <t>Zona e Universitetit</t>
  </si>
  <si>
    <t>Dekanat i Fakulteitt të Mjeksisë</t>
  </si>
  <si>
    <t>Aqif Kastrati</t>
  </si>
  <si>
    <t>"Mabb Group" sh.p.k</t>
  </si>
  <si>
    <t>B+P+3</t>
  </si>
  <si>
    <t>Objekt shumë banesor</t>
  </si>
  <si>
    <t>Xhelal Gashi</t>
  </si>
  <si>
    <t>N.N.SH. "TOP PROJEKT"</t>
  </si>
  <si>
    <t>Shefikate Kulinxha, Bejtush Blakqori, Ismet Blakqori, Gafur Blakqori, Veli Blakqori, Fahri Blakqori, Shukri Blakqori, Burim Blakqori, Bahtije Ajvazi, Bujar Blakqori &amp; Behar Blakqori</t>
  </si>
  <si>
    <t>"TED AF" sh.p.k</t>
  </si>
  <si>
    <t>2B+P+10, 2B+P+10</t>
  </si>
  <si>
    <t>"Ramiz Sadiku New Co" &amp; "Prime Group" sh.p.k</t>
  </si>
  <si>
    <t>2B+S+P+10</t>
  </si>
  <si>
    <t>Enver Ibishi</t>
  </si>
  <si>
    <t>"Ferizi+Ferizi Architects" sh.p.k</t>
  </si>
  <si>
    <t>Rrahim dhe Ibrahim Begollit</t>
  </si>
  <si>
    <t>"Arditi Construction"</t>
  </si>
  <si>
    <t>"L&amp;A' Architects" sh.p.k</t>
  </si>
  <si>
    <t>B+P+8, B+P+6</t>
  </si>
  <si>
    <t>Qenan dhe Isan Galimuna</t>
  </si>
  <si>
    <t>N.T.SH. "Studio Zero"</t>
  </si>
  <si>
    <t>Ndërrim destinimi nga hapësirë banesore në hapësirë afariste</t>
  </si>
  <si>
    <t>Ymer Mehmeti</t>
  </si>
  <si>
    <t>Vellusha</t>
  </si>
  <si>
    <t>"SAMS - Building-1" sh.p.k</t>
  </si>
  <si>
    <t>N.P.N. "HOXHA"</t>
  </si>
  <si>
    <t>"PROEKS"</t>
  </si>
  <si>
    <t>Objekt i lëvizshëm</t>
  </si>
  <si>
    <t>Nuk ka pagesë</t>
  </si>
  <si>
    <t>Objekt montues lëvizes</t>
  </si>
  <si>
    <t>Objekt i përkohshëm</t>
  </si>
  <si>
    <t>Enes Abazi</t>
  </si>
  <si>
    <t>A.I.D. "Archides" sh.p.k</t>
  </si>
  <si>
    <t>Mati 2</t>
  </si>
  <si>
    <t>Seyare Keçi, Shaban Begolli, Zymer Krasniqi &amp; Hava Jashari</t>
  </si>
  <si>
    <t>Falmur (Asllan) Isufi</t>
  </si>
  <si>
    <t>N.SH. "Murseli Arkitekt + Partner"</t>
  </si>
  <si>
    <t>Kolovicë</t>
  </si>
  <si>
    <t>Musa Smajlaj</t>
  </si>
  <si>
    <t>N.P.N. "Pro Art"</t>
  </si>
  <si>
    <t>Mehmet Gashi</t>
  </si>
  <si>
    <t>B+P</t>
  </si>
  <si>
    <t>Kampusi Universitar</t>
  </si>
  <si>
    <t>P+3</t>
  </si>
  <si>
    <t>Rindërtim-ndërtim i fasadës strukturale</t>
  </si>
  <si>
    <t>Selman Fazliu</t>
  </si>
  <si>
    <t>"VOTRA" sh.p.k</t>
  </si>
  <si>
    <t>Taslixhe 2</t>
  </si>
  <si>
    <t>B+P (B+P+1)</t>
  </si>
  <si>
    <t>Milaim (Femi) Bunjaku</t>
  </si>
  <si>
    <t>Fatmir Behrami, Hava Bekteshi, Agim Hasani, Florim Hasani, Shkelzen Hasani, Ismet Hasani, Suzana Asani, Aferdita Goxhufi, Minire Tahiri, Jeta Kasapolli-Qarolli, Hazbije Aliu &amp; Bejtush Gashi</t>
  </si>
  <si>
    <t>N.N.SH. "VG Construction"</t>
  </si>
  <si>
    <t>2B+S+P+9</t>
  </si>
  <si>
    <t>Lumnije Mikullovci</t>
  </si>
  <si>
    <t>N.N.P. "DATA ING"</t>
  </si>
  <si>
    <t>Agjencia e Kosovës për Forenzikë / Ministria e Punëve të Brendshme</t>
  </si>
  <si>
    <t>Ministria e Punëve të Brendshme</t>
  </si>
  <si>
    <t>N.T.SH "Albi-ing"</t>
  </si>
  <si>
    <t>Kalabri</t>
  </si>
  <si>
    <t>Laborator i Forenzikës</t>
  </si>
  <si>
    <t>Lulzim Bunjaku</t>
  </si>
  <si>
    <t>Fatime Latifi</t>
  </si>
  <si>
    <t>Objekt i përkohshëm - terasë</t>
  </si>
  <si>
    <t>Minire Mehmeti, Besim Mehmeti, Salih Mehmeti, Eugen Mehmeti, Arjetë Ukshini, Nazmi Berisha, Edvan dhe Vildan Cakolli, Bledar Gashi, Ejup Rexha, &amp; Predrag Ristiq</t>
  </si>
  <si>
    <t>"ARCADIS" sh.p.k</t>
  </si>
  <si>
    <t>3B+S+P+12</t>
  </si>
  <si>
    <t>Muad Gashi</t>
  </si>
  <si>
    <t>N.T.SH. "HB &amp; Kuçi"</t>
  </si>
  <si>
    <t>Xheladin Qerimaj</t>
  </si>
  <si>
    <t>N.N.P. "Pro Art"</t>
  </si>
  <si>
    <t>Muharrem dhe Ismet Bullatovci</t>
  </si>
  <si>
    <t>"Alko Group" &amp; "Noku-O-S-2008"</t>
  </si>
  <si>
    <t>"Alko Group" sh.p.k</t>
  </si>
  <si>
    <t>2B+S+P+8</t>
  </si>
  <si>
    <t>Dugagjin Shylemaja, Faik Beqiri, Myren Shylemaja, Fetije Bajqinovci, Shpresa Etemi, Zenel Pllashniku, Ragip Rrahmani &amp; Zeqirja Rrahmani</t>
  </si>
  <si>
    <t>N.T.SH. "ADK"</t>
  </si>
  <si>
    <t>B+P+8Nk</t>
  </si>
  <si>
    <t>Remzi Kurshumlija</t>
  </si>
  <si>
    <t>"Deshishku Construction"</t>
  </si>
  <si>
    <t>"Urban Plus" sh.p.k</t>
  </si>
  <si>
    <t>B+P+12</t>
  </si>
  <si>
    <t>Tomë Gashi</t>
  </si>
  <si>
    <t>"Rrezja" sh.p.k</t>
  </si>
  <si>
    <t>Sofalia</t>
  </si>
  <si>
    <t>Agim Musliu</t>
  </si>
  <si>
    <t>Aktash</t>
  </si>
  <si>
    <t>P+2</t>
  </si>
  <si>
    <t>Idriz Beqiri &amp; Ismajl Beqiri</t>
  </si>
  <si>
    <t>Agim Gashi</t>
  </si>
  <si>
    <t>"UD Studio" sh.p.k</t>
  </si>
  <si>
    <t>Nifa Islami, Ismet Islami, Isak Islami, Naze Islami, Hatixhe Islami, Fatmir Islami, Sabit Islami, Fehmi Toplica, Shemsi Toplica, Gëzim Toplica, Latif Haxhileri, Sitki Haxhilari, Ahmet Avdullahi, Tomor Toplica, Hasan Ramadani, Fehmi Toplica</t>
  </si>
  <si>
    <t>N.T.P. "PREMTIMI"</t>
  </si>
  <si>
    <t>2B+P+11</t>
  </si>
  <si>
    <t>Smajl (Osman) Trashupa</t>
  </si>
  <si>
    <t>Naim (Halit) Thaqi</t>
  </si>
  <si>
    <t>Naim Matoshi</t>
  </si>
  <si>
    <t>"Arcadis" sh.p.k</t>
  </si>
  <si>
    <t>Isak (Tahir) Alshiqi</t>
  </si>
  <si>
    <t>Ali, Mehdi, Ismajl, Ramadan dhe Sami Qyqalla</t>
  </si>
  <si>
    <t>"ARKOS" sh.p.k</t>
  </si>
  <si>
    <t>N.P.SH "CONSULT-ENG"</t>
  </si>
  <si>
    <r>
      <t xml:space="preserve">Sipërfaqja totale ndërtimore në </t>
    </r>
    <r>
      <rPr>
        <b/>
        <sz val="12"/>
        <color rgb="FFFF0000"/>
        <rFont val="Arial"/>
        <family val="2"/>
      </rPr>
      <t>m²</t>
    </r>
  </si>
  <si>
    <t>TOTALI :</t>
  </si>
  <si>
    <r>
      <rPr>
        <sz val="21"/>
        <rFont val="Arial"/>
        <family val="2"/>
      </rPr>
      <t xml:space="preserve">Komuna e Prishtinës </t>
    </r>
    <r>
      <rPr>
        <sz val="21"/>
        <color rgb="FF000000"/>
        <rFont val="Arial"/>
        <family val="2"/>
      </rPr>
      <t>- Drejtoria e Urbanizmit, Ndërtimit dhe Mbrojtjes së Mjedisit -</t>
    </r>
    <r>
      <rPr>
        <sz val="21"/>
        <rFont val="Arial"/>
        <family val="2"/>
      </rPr>
      <t xml:space="preserve"> Lejet e lëshuara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</si>
</sst>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numFmt numFmtId="165" formatCode="dd&quot;.&quot;mm&quot;.&quot;yyyy"/>
    <numFmt numFmtId="166" formatCode="#,##0.00\ [$€-1]"/>
  </numFmts>
  <fonts count="27" x14ac:knownFonts="1">
    <font>
      <sz val="10"/>
      <color rgb="FF000000"/>
      <name val="Arial"/>
    </font>
    <font>
      <sz val="10"/>
      <name val="Arial"/>
    </font>
    <font>
      <b/>
      <sz val="20"/>
      <color rgb="FF0000FF"/>
      <name val="Arial"/>
    </font>
    <font>
      <b/>
      <sz val="12"/>
      <name val="Arial"/>
    </font>
    <font>
      <b/>
      <sz val="17"/>
      <color rgb="FFFF0000"/>
      <name val="Arial"/>
    </font>
    <font>
      <b/>
      <u/>
      <sz val="18"/>
      <color rgb="FF0000FF"/>
      <name val="Arial"/>
    </font>
    <font>
      <b/>
      <sz val="18"/>
      <name val="Arial"/>
    </font>
    <font>
      <b/>
      <sz val="12"/>
      <name val="Arial"/>
    </font>
    <font>
      <b/>
      <sz val="10"/>
      <name val="Arial"/>
    </font>
    <font>
      <sz val="10"/>
      <name val="Arial"/>
    </font>
    <font>
      <u/>
      <sz val="10"/>
      <color rgb="FF0000FF"/>
      <name val="Arial"/>
    </font>
    <font>
      <u/>
      <sz val="10"/>
      <color rgb="FF0000FF"/>
      <name val="Arial"/>
    </font>
    <font>
      <sz val="10"/>
      <color rgb="FF000000"/>
      <name val="Arial"/>
    </font>
    <font>
      <sz val="10"/>
      <color rgb="FF000000"/>
      <name val="Arial"/>
    </font>
    <font>
      <u/>
      <sz val="10"/>
      <color rgb="FF0000FF"/>
      <name val="Arial"/>
    </font>
    <font>
      <u/>
      <sz val="10"/>
      <color rgb="FF0000FF"/>
      <name val="Arial"/>
    </font>
    <font>
      <b/>
      <sz val="12"/>
      <color rgb="FFFF0000"/>
      <name val="Arial"/>
      <family val="2"/>
    </font>
    <font>
      <b/>
      <sz val="12"/>
      <name val="Arial"/>
      <family val="2"/>
    </font>
    <font>
      <sz val="10"/>
      <name val="Arial"/>
      <family val="2"/>
    </font>
    <font>
      <sz val="10"/>
      <color rgb="FF00B050"/>
      <name val="Arial"/>
      <family val="2"/>
    </font>
    <font>
      <sz val="10"/>
      <color rgb="FFFF0000"/>
      <name val="Arial"/>
      <family val="2"/>
    </font>
    <font>
      <b/>
      <sz val="11"/>
      <name val="Arial"/>
      <family val="2"/>
    </font>
    <font>
      <b/>
      <sz val="11"/>
      <color rgb="FFFF0000"/>
      <name val="Arial"/>
      <family val="2"/>
    </font>
    <font>
      <b/>
      <sz val="11"/>
      <color rgb="FF00B050"/>
      <name val="Arial"/>
      <family val="2"/>
    </font>
    <font>
      <sz val="21"/>
      <color rgb="FF0000FF"/>
      <name val="Arial"/>
      <family val="2"/>
    </font>
    <font>
      <sz val="21"/>
      <name val="Arial"/>
      <family val="2"/>
    </font>
    <font>
      <sz val="21"/>
      <color rgb="FF000000"/>
      <name val="Arial"/>
      <family val="2"/>
    </font>
  </fonts>
  <fills count="3">
    <fill>
      <patternFill patternType="none"/>
    </fill>
    <fill>
      <patternFill patternType="gray125"/>
    </fill>
    <fill>
      <patternFill patternType="solid">
        <fgColor rgb="FF51AEFF"/>
        <bgColor rgb="FF51AEFF"/>
      </patternFill>
    </fill>
  </fills>
  <borders count="1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68">
    <xf numFmtId="0" fontId="0" fillId="0" borderId="0" xfId="0" applyFont="1" applyAlignment="1"/>
    <xf numFmtId="0" fontId="6"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164" fontId="7" fillId="2" borderId="11" xfId="0" applyNumberFormat="1" applyFont="1" applyFill="1" applyBorder="1" applyAlignment="1">
      <alignment horizontal="center" vertical="center" wrapText="1"/>
    </xf>
    <xf numFmtId="0" fontId="8" fillId="0" borderId="12" xfId="0" applyFont="1" applyBorder="1" applyAlignment="1">
      <alignment horizontal="left" vertical="center"/>
    </xf>
    <xf numFmtId="165" fontId="9" fillId="0" borderId="12" xfId="0" applyNumberFormat="1" applyFont="1" applyBorder="1" applyAlignment="1">
      <alignment horizontal="left"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0" fontId="10" fillId="0" borderId="12" xfId="0" applyFont="1" applyBorder="1" applyAlignment="1">
      <alignment horizontal="left" vertical="center" wrapText="1"/>
    </xf>
    <xf numFmtId="0" fontId="11" fillId="0" borderId="12" xfId="0" applyFont="1" applyBorder="1" applyAlignment="1">
      <alignment horizontal="left" vertical="center"/>
    </xf>
    <xf numFmtId="165" fontId="0" fillId="0" borderId="12" xfId="0" applyNumberFormat="1" applyFont="1" applyBorder="1" applyAlignment="1">
      <alignment horizontal="left" vertical="center"/>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2" xfId="0" applyFont="1" applyBorder="1" applyAlignment="1">
      <alignment horizontal="left" vertical="center"/>
    </xf>
    <xf numFmtId="0" fontId="13" fillId="0" borderId="12" xfId="0" applyFont="1" applyBorder="1" applyAlignment="1">
      <alignment vertical="center"/>
    </xf>
    <xf numFmtId="0" fontId="1" fillId="0" borderId="0" xfId="0" applyFont="1" applyAlignment="1">
      <alignment horizontal="left" vertical="center" wrapText="1"/>
    </xf>
    <xf numFmtId="0" fontId="13" fillId="0" borderId="12" xfId="0" applyFont="1" applyBorder="1" applyAlignment="1">
      <alignment horizontal="left" wrapText="1"/>
    </xf>
    <xf numFmtId="0" fontId="14" fillId="0" borderId="12" xfId="0" applyFont="1" applyBorder="1" applyAlignment="1">
      <alignment horizontal="left" vertical="center"/>
    </xf>
    <xf numFmtId="164" fontId="1" fillId="0" borderId="12" xfId="0" applyNumberFormat="1" applyFont="1" applyBorder="1" applyAlignment="1">
      <alignment horizontal="left" vertical="center" wrapText="1"/>
    </xf>
    <xf numFmtId="0" fontId="1" fillId="0" borderId="12" xfId="0" applyFont="1" applyBorder="1" applyAlignment="1">
      <alignment horizontal="center" vertical="center"/>
    </xf>
    <xf numFmtId="0" fontId="1" fillId="0" borderId="0" xfId="0" applyFont="1" applyAlignment="1">
      <alignment horizontal="left" vertical="center"/>
    </xf>
    <xf numFmtId="0" fontId="9" fillId="0" borderId="12" xfId="0" applyFont="1" applyBorder="1" applyAlignment="1">
      <alignment horizontal="left" vertical="center" wrapText="1"/>
    </xf>
    <xf numFmtId="165" fontId="9" fillId="0" borderId="13" xfId="0" applyNumberFormat="1" applyFont="1" applyBorder="1" applyAlignment="1">
      <alignment horizontal="left" vertical="center"/>
    </xf>
    <xf numFmtId="0" fontId="1" fillId="0" borderId="13"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wrapText="1"/>
    </xf>
    <xf numFmtId="0" fontId="2" fillId="0" borderId="1" xfId="0" applyFont="1" applyBorder="1" applyAlignment="1">
      <alignment horizontal="center" vertical="center"/>
    </xf>
    <xf numFmtId="0" fontId="1" fillId="0" borderId="3" xfId="0" applyFont="1" applyBorder="1"/>
    <xf numFmtId="0" fontId="1" fillId="0" borderId="7" xfId="0" applyFont="1" applyBorder="1"/>
    <xf numFmtId="0" fontId="1" fillId="0" borderId="8" xfId="0" applyFont="1" applyBorder="1"/>
    <xf numFmtId="0" fontId="1" fillId="0" borderId="4" xfId="0" applyFont="1" applyBorder="1"/>
    <xf numFmtId="0" fontId="1" fillId="0" borderId="6" xfId="0" applyFont="1" applyBorder="1"/>
    <xf numFmtId="0" fontId="4" fillId="0" borderId="9" xfId="0" applyFont="1" applyBorder="1" applyAlignment="1">
      <alignment horizontal="center" vertical="center" wrapText="1"/>
    </xf>
    <xf numFmtId="0" fontId="1" fillId="0" borderId="10" xfId="0" applyFont="1" applyBorder="1"/>
    <xf numFmtId="0" fontId="1" fillId="0" borderId="11" xfId="0" applyFont="1" applyBorder="1"/>
    <xf numFmtId="0" fontId="3" fillId="0" borderId="9" xfId="0" applyFont="1" applyBorder="1" applyAlignment="1">
      <alignment horizontal="center" vertical="center" wrapText="1"/>
    </xf>
    <xf numFmtId="0" fontId="5" fillId="0" borderId="9" xfId="0" applyFont="1" applyBorder="1" applyAlignment="1">
      <alignment horizontal="center" vertical="center" wrapText="1"/>
    </xf>
    <xf numFmtId="0" fontId="8" fillId="0" borderId="13" xfId="0" applyFont="1" applyBorder="1" applyAlignment="1">
      <alignment horizontal="left" vertical="center"/>
    </xf>
    <xf numFmtId="0" fontId="11" fillId="0" borderId="13" xfId="0" applyFont="1" applyBorder="1" applyAlignment="1">
      <alignment horizontal="left" vertical="center"/>
    </xf>
    <xf numFmtId="0" fontId="8" fillId="0" borderId="14" xfId="0" applyFont="1" applyBorder="1" applyAlignment="1">
      <alignment horizontal="left" vertical="center"/>
    </xf>
    <xf numFmtId="165" fontId="9" fillId="0" borderId="14" xfId="0" applyNumberFormat="1"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0" fontId="1" fillId="0" borderId="14" xfId="0" applyFont="1" applyBorder="1" applyAlignment="1">
      <alignment horizontal="center" vertical="center" wrapText="1"/>
    </xf>
    <xf numFmtId="0" fontId="15" fillId="0" borderId="14" xfId="0" applyFont="1" applyBorder="1" applyAlignment="1">
      <alignment horizontal="left" vertical="center"/>
    </xf>
    <xf numFmtId="164" fontId="17" fillId="2" borderId="11" xfId="0" applyNumberFormat="1" applyFont="1" applyFill="1" applyBorder="1" applyAlignment="1">
      <alignment horizontal="center" vertical="center" wrapText="1"/>
    </xf>
    <xf numFmtId="166" fontId="19" fillId="0" borderId="12" xfId="0" applyNumberFormat="1" applyFont="1" applyBorder="1" applyAlignment="1">
      <alignment horizontal="right" vertical="center"/>
    </xf>
    <xf numFmtId="166" fontId="19" fillId="0" borderId="0" xfId="0" applyNumberFormat="1" applyFont="1" applyAlignment="1">
      <alignment horizontal="right" vertical="center"/>
    </xf>
    <xf numFmtId="166" fontId="19" fillId="0" borderId="12" xfId="0" applyNumberFormat="1" applyFont="1" applyBorder="1" applyAlignment="1">
      <alignment horizontal="right" vertical="center" wrapText="1"/>
    </xf>
    <xf numFmtId="166" fontId="19" fillId="0" borderId="13" xfId="0" applyNumberFormat="1" applyFont="1" applyBorder="1" applyAlignment="1">
      <alignment horizontal="right" vertical="center"/>
    </xf>
    <xf numFmtId="166" fontId="19" fillId="0" borderId="14" xfId="0" applyNumberFormat="1" applyFont="1" applyBorder="1" applyAlignment="1">
      <alignment horizontal="right" vertical="center"/>
    </xf>
    <xf numFmtId="0" fontId="21" fillId="0" borderId="0" xfId="0" applyFont="1" applyFill="1" applyBorder="1" applyAlignment="1">
      <alignment horizontal="center" vertical="center" wrapText="1"/>
    </xf>
    <xf numFmtId="43" fontId="22" fillId="0" borderId="0" xfId="0" applyNumberFormat="1" applyFont="1" applyAlignment="1"/>
    <xf numFmtId="166" fontId="23" fillId="0" borderId="0" xfId="0" applyNumberFormat="1" applyFont="1" applyAlignment="1"/>
    <xf numFmtId="43" fontId="20" fillId="0" borderId="12" xfId="1" applyFont="1" applyBorder="1" applyAlignment="1">
      <alignment horizontal="left" vertical="center"/>
    </xf>
    <xf numFmtId="43" fontId="20" fillId="0" borderId="12" xfId="1" applyFont="1" applyBorder="1" applyAlignment="1">
      <alignment horizontal="left" vertical="center" wrapText="1"/>
    </xf>
    <xf numFmtId="43" fontId="20" fillId="0" borderId="0" xfId="1" applyFont="1" applyAlignment="1">
      <alignment horizontal="left" vertical="center"/>
    </xf>
    <xf numFmtId="43" fontId="20" fillId="0" borderId="12" xfId="1" applyFont="1" applyBorder="1" applyAlignment="1">
      <alignment vertical="center"/>
    </xf>
    <xf numFmtId="43" fontId="20" fillId="0" borderId="12" xfId="1" applyFont="1" applyBorder="1" applyAlignment="1">
      <alignment horizontal="right" vertical="center" wrapText="1"/>
    </xf>
    <xf numFmtId="43" fontId="20" fillId="0" borderId="13" xfId="1" applyFont="1" applyBorder="1" applyAlignment="1">
      <alignment horizontal="left" vertical="center"/>
    </xf>
    <xf numFmtId="43" fontId="20" fillId="0" borderId="14" xfId="1" applyFont="1" applyBorder="1" applyAlignment="1">
      <alignment horizontal="left" vertical="center"/>
    </xf>
    <xf numFmtId="0" fontId="24" fillId="0" borderId="1" xfId="0" applyFont="1" applyBorder="1" applyAlignment="1">
      <alignment horizontal="center" vertical="center"/>
    </xf>
    <xf numFmtId="0" fontId="18" fillId="0" borderId="2" xfId="0" applyFont="1" applyBorder="1"/>
    <xf numFmtId="0" fontId="18" fillId="0" borderId="3" xfId="0" applyFont="1" applyBorder="1"/>
    <xf numFmtId="0" fontId="18" fillId="0" borderId="4" xfId="0" applyFont="1" applyBorder="1"/>
    <xf numFmtId="0" fontId="18" fillId="0" borderId="5" xfId="0" applyFont="1" applyBorder="1"/>
    <xf numFmtId="0" fontId="18" fillId="0" borderId="6"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847725</xdr:colOff>
      <xdr:row>0</xdr:row>
      <xdr:rowOff>95251</xdr:rowOff>
    </xdr:from>
    <xdr:to>
      <xdr:col>11</xdr:col>
      <xdr:colOff>66675</xdr:colOff>
      <xdr:row>4</xdr:row>
      <xdr:rowOff>228601</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15640050" y="95251"/>
          <a:ext cx="876300" cy="12192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0Bxf6anvYj47HUzZ2azR3M1J0Q2M/view?usp=sharing" TargetMode="External"/><Relationship Id="rId117" Type="http://schemas.openxmlformats.org/officeDocument/2006/relationships/hyperlink" Target="https://drive.google.com/file/d/0Bxf6anvYj47HQU5UUF85d2FsREE/view?usp=sharing" TargetMode="External"/><Relationship Id="rId21" Type="http://schemas.openxmlformats.org/officeDocument/2006/relationships/hyperlink" Target="https://drive.google.com/file/d/0Bxf6anvYj47HT3l4MC1IdUFqcTg/view?usp=sharing" TargetMode="External"/><Relationship Id="rId42" Type="http://schemas.openxmlformats.org/officeDocument/2006/relationships/hyperlink" Target="https://drive.google.com/file/d/0Bxf6anvYj47HTTB6WVlkUmVCR3c/view?usp=sharing" TargetMode="External"/><Relationship Id="rId47" Type="http://schemas.openxmlformats.org/officeDocument/2006/relationships/hyperlink" Target="https://drive.google.com/file/d/0Bxf6anvYj47HS1ppb0JwWE5xNTg/view?usp=sharing" TargetMode="External"/><Relationship Id="rId63" Type="http://schemas.openxmlformats.org/officeDocument/2006/relationships/hyperlink" Target="https://drive.google.com/file/d/0Bxf6anvYj47HaWFQZ0FYTVBfOVk/view?usp=sharing" TargetMode="External"/><Relationship Id="rId68" Type="http://schemas.openxmlformats.org/officeDocument/2006/relationships/hyperlink" Target="https://drive.google.com/file/d/0Bxf6anvYj47HZjBSR2RDSUh4c0U/view?usp=sharing" TargetMode="External"/><Relationship Id="rId84" Type="http://schemas.openxmlformats.org/officeDocument/2006/relationships/hyperlink" Target="https://drive.google.com/file/d/0Bxf6anvYj47HVk5YYjlZSmtwbGs/view?usp=sharing" TargetMode="External"/><Relationship Id="rId89" Type="http://schemas.openxmlformats.org/officeDocument/2006/relationships/hyperlink" Target="https://drive.google.com/file/d/0Bxf6anvYj47HSWNCWmU1cHpTVms/view?usp=sharing" TargetMode="External"/><Relationship Id="rId112" Type="http://schemas.openxmlformats.org/officeDocument/2006/relationships/hyperlink" Target="https://drive.google.com/file/d/0Bxf6anvYj47HdG16Z2RXRFdxWFk/view?usp=sharing" TargetMode="External"/><Relationship Id="rId133" Type="http://schemas.openxmlformats.org/officeDocument/2006/relationships/hyperlink" Target="https://drive.google.com/file/d/0Bxf6anvYj47HSko3MGtXN0ZQZWs/view?usp=sharing" TargetMode="External"/><Relationship Id="rId138" Type="http://schemas.openxmlformats.org/officeDocument/2006/relationships/hyperlink" Target="https://drive.google.com/file/d/0Bxf6anvYj47HLUxrSEw2R3VaWVE/view?usp=sharing" TargetMode="External"/><Relationship Id="rId154" Type="http://schemas.openxmlformats.org/officeDocument/2006/relationships/hyperlink" Target="https://drive.google.com/file/d/0Bxf6anvYj47HRmdoM1BDTGRmQnM/view?usp=sharing" TargetMode="External"/><Relationship Id="rId159" Type="http://schemas.openxmlformats.org/officeDocument/2006/relationships/hyperlink" Target="https://drive.google.com/file/d/0Bxf6anvYj47HWjF6LTNQSjdCR1k/view?usp=sharing" TargetMode="External"/><Relationship Id="rId16" Type="http://schemas.openxmlformats.org/officeDocument/2006/relationships/hyperlink" Target="https://drive.google.com/file/d/0Bxf6anvYj47HLUdZcGQyMElGbWM/view?usp=sharing" TargetMode="External"/><Relationship Id="rId107" Type="http://schemas.openxmlformats.org/officeDocument/2006/relationships/hyperlink" Target="https://drive.google.com/file/d/0Bxf6anvYj47HbjVUWURwd2IxSW8/view?usp=sharing" TargetMode="External"/><Relationship Id="rId11" Type="http://schemas.openxmlformats.org/officeDocument/2006/relationships/hyperlink" Target="https://drive.google.com/file/d/0Bxf6anvYj47HdnJ0TTJmU2o2S2M/view?usp=sharing" TargetMode="External"/><Relationship Id="rId32" Type="http://schemas.openxmlformats.org/officeDocument/2006/relationships/hyperlink" Target="https://drive.google.com/file/d/0Bxf6anvYj47HeTY2Q1RmRUFvOU0/view?usp=sharing" TargetMode="External"/><Relationship Id="rId37" Type="http://schemas.openxmlformats.org/officeDocument/2006/relationships/hyperlink" Target="https://drive.google.com/file/d/0Bxf6anvYj47HQnpSMExGNmhvNXM/view?usp=sharing" TargetMode="External"/><Relationship Id="rId53" Type="http://schemas.openxmlformats.org/officeDocument/2006/relationships/hyperlink" Target="https://drive.google.com/file/d/0Bxf6anvYj47HVThoR0NPRTI0dU0/view?usp=sharing" TargetMode="External"/><Relationship Id="rId58" Type="http://schemas.openxmlformats.org/officeDocument/2006/relationships/hyperlink" Target="https://drive.google.com/file/d/0Bxf6anvYj47HWkRPRjFveHlfQ1k/view?usp=sharing" TargetMode="External"/><Relationship Id="rId74" Type="http://schemas.openxmlformats.org/officeDocument/2006/relationships/hyperlink" Target="https://drive.google.com/file/d/0Bxf6anvYj47HY1htUi1oUDMtVkU/view?usp=sharing" TargetMode="External"/><Relationship Id="rId79" Type="http://schemas.openxmlformats.org/officeDocument/2006/relationships/hyperlink" Target="https://drive.google.com/file/d/0Bxf6anvYj47HRzgxYmJJTWJHb3c/view?usp=sharing" TargetMode="External"/><Relationship Id="rId102" Type="http://schemas.openxmlformats.org/officeDocument/2006/relationships/hyperlink" Target="https://drive.google.com/file/d/0Bxf6anvYj47HZHlVR2U4RUk2VjA/view?usp=sharing" TargetMode="External"/><Relationship Id="rId123" Type="http://schemas.openxmlformats.org/officeDocument/2006/relationships/hyperlink" Target="https://drive.google.com/file/d/0Bxf6anvYj47HSk5XblBJT0ZJZlk/view?usp=sharing" TargetMode="External"/><Relationship Id="rId128" Type="http://schemas.openxmlformats.org/officeDocument/2006/relationships/hyperlink" Target="https://drive.google.com/file/d/0Bxf6anvYj47HWlM4d3NLOVRDTk0/view?usp=sharing" TargetMode="External"/><Relationship Id="rId144" Type="http://schemas.openxmlformats.org/officeDocument/2006/relationships/hyperlink" Target="https://drive.google.com/file/d/0Bxf6anvYj47HM2xfUUZVVUc4ejQ/view?usp=sharing" TargetMode="External"/><Relationship Id="rId149" Type="http://schemas.openxmlformats.org/officeDocument/2006/relationships/hyperlink" Target="https://drive.google.com/file/d/0Bxf6anvYj47HNVhEYzhNTEpLQ3M/view?usp=sharing" TargetMode="External"/><Relationship Id="rId5" Type="http://schemas.openxmlformats.org/officeDocument/2006/relationships/hyperlink" Target="https://drive.google.com/file/d/0Bxf6anvYj47HZ09MTklLR19qNlE/view?usp=sharing" TargetMode="External"/><Relationship Id="rId90" Type="http://schemas.openxmlformats.org/officeDocument/2006/relationships/hyperlink" Target="https://drive.google.com/file/d/0Bxf6anvYj47HVmpVdXdOQzJ1OUU/view?usp=sharing" TargetMode="External"/><Relationship Id="rId95" Type="http://schemas.openxmlformats.org/officeDocument/2006/relationships/hyperlink" Target="https://drive.google.com/file/d/0Bxf6anvYj47HRXhrZUNmMm4taGc/view?usp=sharing" TargetMode="External"/><Relationship Id="rId160" Type="http://schemas.openxmlformats.org/officeDocument/2006/relationships/hyperlink" Target="https://drive.google.com/file/d/0Bxf6anvYj47HRlRmU2MxMER6aE0/view?usp=sharing" TargetMode="External"/><Relationship Id="rId165" Type="http://schemas.openxmlformats.org/officeDocument/2006/relationships/hyperlink" Target="https://drive.google.com/file/d/0Bxf6anvYj47HS0E0SjZDOFdoZ0U/view?usp=sharing" TargetMode="External"/><Relationship Id="rId22" Type="http://schemas.openxmlformats.org/officeDocument/2006/relationships/hyperlink" Target="https://drive.google.com/file/d/0Bxf6anvYj47HZjdiZEhCd2dxQTQ/view?usp=sharing" TargetMode="External"/><Relationship Id="rId27" Type="http://schemas.openxmlformats.org/officeDocument/2006/relationships/hyperlink" Target="https://drive.google.com/file/d/0Bxf6anvYj47HYzZTOWlFSDVTOG8/view?usp=sharing" TargetMode="External"/><Relationship Id="rId43" Type="http://schemas.openxmlformats.org/officeDocument/2006/relationships/hyperlink" Target="https://drive.google.com/file/d/0Bxf6anvYj47HVE9DZGJ3aG1VeGs/view?usp=sharing" TargetMode="External"/><Relationship Id="rId48" Type="http://schemas.openxmlformats.org/officeDocument/2006/relationships/hyperlink" Target="https://drive.google.com/file/d/0Bxf6anvYj47HQkQ5TE1reTNyU28/view?usp=sharing" TargetMode="External"/><Relationship Id="rId64" Type="http://schemas.openxmlformats.org/officeDocument/2006/relationships/hyperlink" Target="https://drive.google.com/file/d/0Bxf6anvYj47HbFl5bzdaczdDYWs/view?usp=sharing" TargetMode="External"/><Relationship Id="rId69" Type="http://schemas.openxmlformats.org/officeDocument/2006/relationships/hyperlink" Target="https://drive.google.com/file/d/0Bxf6anvYj47HM2FmaU5iOGpKMkU/view?usp=sharing" TargetMode="External"/><Relationship Id="rId113" Type="http://schemas.openxmlformats.org/officeDocument/2006/relationships/hyperlink" Target="https://drive.google.com/file/d/0Bxf6anvYj47HT3JNNXlmYkZvNzQ/view?usp=sharing" TargetMode="External"/><Relationship Id="rId118" Type="http://schemas.openxmlformats.org/officeDocument/2006/relationships/hyperlink" Target="https://drive.google.com/file/d/0Bxf6anvYj47HcnJoRnZPVjNNQjQ/view?usp=sharing" TargetMode="External"/><Relationship Id="rId134" Type="http://schemas.openxmlformats.org/officeDocument/2006/relationships/hyperlink" Target="https://drive.google.com/file/d/0Bxf6anvYj47HTlhUQ1lFWGhLSjA/view?usp=sharing" TargetMode="External"/><Relationship Id="rId139" Type="http://schemas.openxmlformats.org/officeDocument/2006/relationships/hyperlink" Target="https://drive.google.com/file/d/0Bxf6anvYj47HVEhmdmdKdVhNdmc/view?usp=sharing" TargetMode="External"/><Relationship Id="rId80" Type="http://schemas.openxmlformats.org/officeDocument/2006/relationships/hyperlink" Target="https://drive.google.com/file/d/0Bxf6anvYj47HS3BhRTVKcjRJY3M/view?usp=sharing" TargetMode="External"/><Relationship Id="rId85" Type="http://schemas.openxmlformats.org/officeDocument/2006/relationships/hyperlink" Target="https://drive.google.com/file/d/0Bxf6anvYj47HXzVsWWp1U1VQQms/view?usp=sharing" TargetMode="External"/><Relationship Id="rId150" Type="http://schemas.openxmlformats.org/officeDocument/2006/relationships/hyperlink" Target="https://drive.google.com/file/d/0Bxf6anvYj47HVGN1ZDk1Yk85ZHc/view?usp=sharing" TargetMode="External"/><Relationship Id="rId155" Type="http://schemas.openxmlformats.org/officeDocument/2006/relationships/hyperlink" Target="https://drive.google.com/file/d/0Bxf6anvYj47HY1N6M3NzZ2tfNG8/view?usp=sharing" TargetMode="External"/><Relationship Id="rId12" Type="http://schemas.openxmlformats.org/officeDocument/2006/relationships/hyperlink" Target="https://drive.google.com/file/d/0Bxf6anvYj47HWVV3TVNRVXJpVTA/view?usp=sharing" TargetMode="External"/><Relationship Id="rId17" Type="http://schemas.openxmlformats.org/officeDocument/2006/relationships/hyperlink" Target="https://drive.google.com/file/d/0Bxf6anvYj47HeDFhenduMTZtalU/view?usp=sharing" TargetMode="External"/><Relationship Id="rId33" Type="http://schemas.openxmlformats.org/officeDocument/2006/relationships/hyperlink" Target="https://drive.google.com/file/d/0Bxf6anvYj47HQWVoS0gzTmNTSzQ/view?usp=sharing" TargetMode="External"/><Relationship Id="rId38" Type="http://schemas.openxmlformats.org/officeDocument/2006/relationships/hyperlink" Target="https://drive.google.com/file/d/0Bxf6anvYj47HendQZXh2cDZzVVU/view?usp=sharing" TargetMode="External"/><Relationship Id="rId59" Type="http://schemas.openxmlformats.org/officeDocument/2006/relationships/hyperlink" Target="https://drive.google.com/file/d/0Bxf6anvYj47HQ1loaUhkblRMQU0/view?usp=sharing" TargetMode="External"/><Relationship Id="rId103" Type="http://schemas.openxmlformats.org/officeDocument/2006/relationships/hyperlink" Target="https://drive.google.com/file/d/0Bxf6anvYj47HcGJsYVpyY2YwdW8/view?usp=sharing" TargetMode="External"/><Relationship Id="rId108" Type="http://schemas.openxmlformats.org/officeDocument/2006/relationships/hyperlink" Target="https://drive.google.com/file/d/0Bxf6anvYj47Ha1A0ZTBoOW1RU0k/view?usp=sharing" TargetMode="External"/><Relationship Id="rId124" Type="http://schemas.openxmlformats.org/officeDocument/2006/relationships/hyperlink" Target="https://drive.google.com/file/d/0Bxf6anvYj47HVzZFN3dNM011UjA/view?usp=sharing" TargetMode="External"/><Relationship Id="rId129" Type="http://schemas.openxmlformats.org/officeDocument/2006/relationships/hyperlink" Target="https://drive.google.com/file/d/0Bxf6anvYj47HazBSalMzeHlzTHc/view?usp=sharing" TargetMode="External"/><Relationship Id="rId54" Type="http://schemas.openxmlformats.org/officeDocument/2006/relationships/hyperlink" Target="https://drive.google.com/file/d/0Bxf6anvYj47HN1ZhR0pqbWNsTU0/view?usp=sharing" TargetMode="External"/><Relationship Id="rId70" Type="http://schemas.openxmlformats.org/officeDocument/2006/relationships/hyperlink" Target="https://drive.google.com/file/d/0Bxf6anvYj47HRzBPVnRBUWVyNVU/view?usp=sharing" TargetMode="External"/><Relationship Id="rId75" Type="http://schemas.openxmlformats.org/officeDocument/2006/relationships/hyperlink" Target="https://drive.google.com/file/d/0Bxf6anvYj47HeHY5eXNQM3hLbHM/view?usp=sharing" TargetMode="External"/><Relationship Id="rId91" Type="http://schemas.openxmlformats.org/officeDocument/2006/relationships/hyperlink" Target="https://drive.google.com/file/d/0Bxf6anvYj47HLUd5RTdidVQzaXM/view?usp=sharing" TargetMode="External"/><Relationship Id="rId96" Type="http://schemas.openxmlformats.org/officeDocument/2006/relationships/hyperlink" Target="https://drive.google.com/file/d/0Bxf6anvYj47HSEdyNklmdzBUN2M/view?usp=sharing" TargetMode="External"/><Relationship Id="rId140" Type="http://schemas.openxmlformats.org/officeDocument/2006/relationships/hyperlink" Target="https://drive.google.com/file/d/0Bxf6anvYj47HZ0NSZElXMDhyVm8/view?usp=sharing" TargetMode="External"/><Relationship Id="rId145" Type="http://schemas.openxmlformats.org/officeDocument/2006/relationships/hyperlink" Target="https://drive.google.com/file/d/0Bxf6anvYj47HRS1vdXpKcFpEa1E/view?usp=sharing" TargetMode="External"/><Relationship Id="rId161" Type="http://schemas.openxmlformats.org/officeDocument/2006/relationships/hyperlink" Target="https://drive.google.com/file/d/0Bxf6anvYj47HcVgyZnowa3drU1k/view?usp=sharing" TargetMode="External"/><Relationship Id="rId166" Type="http://schemas.openxmlformats.org/officeDocument/2006/relationships/hyperlink" Target="https://drive.google.com/file/d/0Bxf6anvYj47HQm1uQkhNQmFJU1k/view?usp=sharing" TargetMode="External"/><Relationship Id="rId1" Type="http://schemas.openxmlformats.org/officeDocument/2006/relationships/hyperlink" Target="https://docs.google.com/spreadsheets/d/1dMRuDmL3Iv2V88LZhqIP9as68fP6t3ojO5GrE9daMpk/pubhtml?gid=702960368&amp;single=true" TargetMode="External"/><Relationship Id="rId6" Type="http://schemas.openxmlformats.org/officeDocument/2006/relationships/hyperlink" Target="https://drive.google.com/file/d/0Bxf6anvYj47HRUItc2d0MkFVRUE/view?usp=sharing" TargetMode="External"/><Relationship Id="rId15" Type="http://schemas.openxmlformats.org/officeDocument/2006/relationships/hyperlink" Target="https://drive.google.com/file/d/0Bxf6anvYj47HcWZremM0UWx5bTQ/view?usp=sharing" TargetMode="External"/><Relationship Id="rId23" Type="http://schemas.openxmlformats.org/officeDocument/2006/relationships/hyperlink" Target="https://drive.google.com/file/d/0Bxf6anvYj47HYlRVb3lEUEYydDA/view?usp=sharing" TargetMode="External"/><Relationship Id="rId28" Type="http://schemas.openxmlformats.org/officeDocument/2006/relationships/hyperlink" Target="https://drive.google.com/file/d/0Bxf6anvYj47HczF3U3RXdHp4ODQ/view?usp=sharing" TargetMode="External"/><Relationship Id="rId36" Type="http://schemas.openxmlformats.org/officeDocument/2006/relationships/hyperlink" Target="https://drive.google.com/file/d/0Bxf6anvYj47HUVFvX1pNSHEtdFE/view?usp=sharing" TargetMode="External"/><Relationship Id="rId49" Type="http://schemas.openxmlformats.org/officeDocument/2006/relationships/hyperlink" Target="https://drive.google.com/file/d/0Bxf6anvYj47HWEg4eEozdEJRQTA/view?usp=sharing" TargetMode="External"/><Relationship Id="rId57" Type="http://schemas.openxmlformats.org/officeDocument/2006/relationships/hyperlink" Target="https://drive.google.com/file/d/0Bxf6anvYj47HNnFQdlpaZVJ2dkU/view?usp=sharing" TargetMode="External"/><Relationship Id="rId106" Type="http://schemas.openxmlformats.org/officeDocument/2006/relationships/hyperlink" Target="https://drive.google.com/file/d/0Bxf6anvYj47HYU5hendJUGc0c3M/view?usp=sharing" TargetMode="External"/><Relationship Id="rId114" Type="http://schemas.openxmlformats.org/officeDocument/2006/relationships/hyperlink" Target="https://drive.google.com/file/d/0Bxf6anvYj47HNXhSTU1NRDJrSjQ/view?usp=sharing" TargetMode="External"/><Relationship Id="rId119" Type="http://schemas.openxmlformats.org/officeDocument/2006/relationships/hyperlink" Target="https://drive.google.com/file/d/0Bxf6anvYj47HZ2N0YUZhUlc2dUk/view?usp=sharing" TargetMode="External"/><Relationship Id="rId127" Type="http://schemas.openxmlformats.org/officeDocument/2006/relationships/hyperlink" Target="https://drive.google.com/file/d/0Bxf6anvYj47HM2pqa2MzWTlER1E/view?usp=sharing" TargetMode="External"/><Relationship Id="rId10" Type="http://schemas.openxmlformats.org/officeDocument/2006/relationships/hyperlink" Target="https://drive.google.com/file/d/0Bxf6anvYj47HYzMtbU43Q1JReTQ/view?usp=sharing" TargetMode="External"/><Relationship Id="rId31" Type="http://schemas.openxmlformats.org/officeDocument/2006/relationships/hyperlink" Target="https://drive.google.com/file/d/0Bxf6anvYj47HQnJXbHM2MURQblk/view?usp=sharing" TargetMode="External"/><Relationship Id="rId44" Type="http://schemas.openxmlformats.org/officeDocument/2006/relationships/hyperlink" Target="https://drive.google.com/file/d/0Bxf6anvYj47HajBLcFZWanE1TGs/view?usp=sharing" TargetMode="External"/><Relationship Id="rId52" Type="http://schemas.openxmlformats.org/officeDocument/2006/relationships/hyperlink" Target="https://drive.google.com/file/d/0Bxf6anvYj47Hcm16SEhvSjBYMmM/view?usp=sharing" TargetMode="External"/><Relationship Id="rId60" Type="http://schemas.openxmlformats.org/officeDocument/2006/relationships/hyperlink" Target="https://drive.google.com/file/d/0Bxf6anvYj47HWGJieFFFdEY0U0U/view?usp=sharing" TargetMode="External"/><Relationship Id="rId65" Type="http://schemas.openxmlformats.org/officeDocument/2006/relationships/hyperlink" Target="https://drive.google.com/file/d/0Bxf6anvYj47HWmtPNWdHcF8wOXc/view?usp=sharing" TargetMode="External"/><Relationship Id="rId73" Type="http://schemas.openxmlformats.org/officeDocument/2006/relationships/hyperlink" Target="https://drive.google.com/file/d/0Bxf6anvYj47HUzJMdGo0YWt5eVk/view?usp=sharing" TargetMode="External"/><Relationship Id="rId78" Type="http://schemas.openxmlformats.org/officeDocument/2006/relationships/hyperlink" Target="https://drive.google.com/file/d/0Bxf6anvYj47HLVhxUlFlNGxmSnM/view?usp=sharing" TargetMode="External"/><Relationship Id="rId81" Type="http://schemas.openxmlformats.org/officeDocument/2006/relationships/hyperlink" Target="https://drive.google.com/file/d/0Bxf6anvYj47HSDRubU9hcXdEQTA/view?usp=sharing" TargetMode="External"/><Relationship Id="rId86" Type="http://schemas.openxmlformats.org/officeDocument/2006/relationships/hyperlink" Target="https://drive.google.com/file/d/0Bxf6anvYj47HbndFZ3RfazlzbDA/view?usp=sharing" TargetMode="External"/><Relationship Id="rId94" Type="http://schemas.openxmlformats.org/officeDocument/2006/relationships/hyperlink" Target="https://drive.google.com/file/d/0Bxf6anvYj47Hcm5KVkFfclZNVVk/view?usp=sharing" TargetMode="External"/><Relationship Id="rId99" Type="http://schemas.openxmlformats.org/officeDocument/2006/relationships/hyperlink" Target="https://drive.google.com/file/d/0Bxf6anvYj47HOUl6cEdUUmlKTWM/view?usp=sharing" TargetMode="External"/><Relationship Id="rId101" Type="http://schemas.openxmlformats.org/officeDocument/2006/relationships/hyperlink" Target="https://drive.google.com/file/d/0Bxf6anvYj47HQzg2SkNWeWwtYVk/view?usp=sharing" TargetMode="External"/><Relationship Id="rId122" Type="http://schemas.openxmlformats.org/officeDocument/2006/relationships/hyperlink" Target="https://drive.google.com/file/d/0Bxf6anvYj47HaVlnV1g5Sml5ZVU/view?usp=sharing" TargetMode="External"/><Relationship Id="rId130" Type="http://schemas.openxmlformats.org/officeDocument/2006/relationships/hyperlink" Target="https://drive.google.com/file/d/0Bxf6anvYj47HQy03RkUtaEhEM0E/view?usp=sharing" TargetMode="External"/><Relationship Id="rId135" Type="http://schemas.openxmlformats.org/officeDocument/2006/relationships/hyperlink" Target="https://drive.google.com/file/d/0Bxf6anvYj47HVWM2ckJyVlpCWkU/view?usp=sharing" TargetMode="External"/><Relationship Id="rId143" Type="http://schemas.openxmlformats.org/officeDocument/2006/relationships/hyperlink" Target="https://drive.google.com/file/d/0Bxf6anvYj47HdEU2Z0Y5ZTB1WFU/view?usp=sharing" TargetMode="External"/><Relationship Id="rId148" Type="http://schemas.openxmlformats.org/officeDocument/2006/relationships/hyperlink" Target="https://drive.google.com/file/d/0Bxf6anvYj47HR0Zra28yLWU2TW8/view?usp=sharing" TargetMode="External"/><Relationship Id="rId151" Type="http://schemas.openxmlformats.org/officeDocument/2006/relationships/hyperlink" Target="https://drive.google.com/file/d/0Bxf6anvYj47HT3ZQcTh6ZzMzb0U/view?usp=sharing" TargetMode="External"/><Relationship Id="rId156" Type="http://schemas.openxmlformats.org/officeDocument/2006/relationships/hyperlink" Target="https://drive.google.com/file/d/0Bxf6anvYj47HVDd0TnNzOWJ4M2s/view?usp=sharing" TargetMode="External"/><Relationship Id="rId164" Type="http://schemas.openxmlformats.org/officeDocument/2006/relationships/hyperlink" Target="https://drive.google.com/file/d/0Bxf6anvYj47HSnY0ckE3b2pweVE/view?usp=sharing" TargetMode="External"/><Relationship Id="rId169" Type="http://schemas.openxmlformats.org/officeDocument/2006/relationships/drawing" Target="../drawings/drawing1.xml"/><Relationship Id="rId4" Type="http://schemas.openxmlformats.org/officeDocument/2006/relationships/hyperlink" Target="https://drive.google.com/file/d/0Bxf6anvYj47HQU1fcm14LWxkMDQ/view?usp=sharing" TargetMode="External"/><Relationship Id="rId9" Type="http://schemas.openxmlformats.org/officeDocument/2006/relationships/hyperlink" Target="https://drive.google.com/file/d/0Bxf6anvYj47HNkZ6T1hDQ24tTnc/view?usp=sharing" TargetMode="External"/><Relationship Id="rId13" Type="http://schemas.openxmlformats.org/officeDocument/2006/relationships/hyperlink" Target="https://drive.google.com/file/d/0Bxf6anvYj47HZ0pIY01KUEJfUGM/view?usp=sharing" TargetMode="External"/><Relationship Id="rId18" Type="http://schemas.openxmlformats.org/officeDocument/2006/relationships/hyperlink" Target="https://drive.google.com/file/d/0Bxf6anvYj47HRDVtVFUzSUVLaWc/view?usp=sharing" TargetMode="External"/><Relationship Id="rId39" Type="http://schemas.openxmlformats.org/officeDocument/2006/relationships/hyperlink" Target="https://drive.google.com/file/d/0Bxf6anvYj47HdDItdC1aM0gzNkE/view?usp=sharing" TargetMode="External"/><Relationship Id="rId109" Type="http://schemas.openxmlformats.org/officeDocument/2006/relationships/hyperlink" Target="https://drive.google.com/file/d/0Bxf6anvYj47HdkpYSE5TeG55N00/view?usp=sharing" TargetMode="External"/><Relationship Id="rId34" Type="http://schemas.openxmlformats.org/officeDocument/2006/relationships/hyperlink" Target="https://drive.google.com/file/d/0Bxf6anvYj47HNTE1YzhCVHl4Tkk/view?usp=sharing" TargetMode="External"/><Relationship Id="rId50" Type="http://schemas.openxmlformats.org/officeDocument/2006/relationships/hyperlink" Target="https://drive.google.com/file/d/0Bxf6anvYj47HSkxwS0U1TW8wWEU/view?usp=sharing" TargetMode="External"/><Relationship Id="rId55" Type="http://schemas.openxmlformats.org/officeDocument/2006/relationships/hyperlink" Target="https://drive.google.com/file/d/0Bxf6anvYj47HUHVCSlhNZXdpNWs/view?usp=sharing" TargetMode="External"/><Relationship Id="rId76" Type="http://schemas.openxmlformats.org/officeDocument/2006/relationships/hyperlink" Target="https://drive.google.com/file/d/0Bxf6anvYj47HSG5SOGoxMlFrOGc/view?usp=sharing" TargetMode="External"/><Relationship Id="rId97" Type="http://schemas.openxmlformats.org/officeDocument/2006/relationships/hyperlink" Target="https://drive.google.com/file/d/0Bxf6anvYj47HZXBlbjF1QmYzU1E/view?usp=sharing" TargetMode="External"/><Relationship Id="rId104" Type="http://schemas.openxmlformats.org/officeDocument/2006/relationships/hyperlink" Target="https://drive.google.com/file/d/0Bxf6anvYj47HWEdQN0lhXzhHNVk/view?usp=sharing" TargetMode="External"/><Relationship Id="rId120" Type="http://schemas.openxmlformats.org/officeDocument/2006/relationships/hyperlink" Target="https://drive.google.com/file/d/0Bxf6anvYj47HanRUVGE5WGZ0VUk/view?usp=sharing" TargetMode="External"/><Relationship Id="rId125" Type="http://schemas.openxmlformats.org/officeDocument/2006/relationships/hyperlink" Target="https://drive.google.com/file/d/0Bxf6anvYj47HbUtoRVJ6M1ZsYjg/view?usp=sharing" TargetMode="External"/><Relationship Id="rId141" Type="http://schemas.openxmlformats.org/officeDocument/2006/relationships/hyperlink" Target="https://drive.google.com/file/d/0Bxf6anvYj47HSHZHU3VXRklLb3c/view?usp=sharing" TargetMode="External"/><Relationship Id="rId146" Type="http://schemas.openxmlformats.org/officeDocument/2006/relationships/hyperlink" Target="https://drive.google.com/file/d/0Bxf6anvYj47HX1FGV3REV3RLU0k/view?usp=sharing" TargetMode="External"/><Relationship Id="rId167" Type="http://schemas.openxmlformats.org/officeDocument/2006/relationships/hyperlink" Target="https://drive.google.com/file/d/0Bxf6anvYj47HMDB0a2NhSU5nWXc/view?usp=sharing" TargetMode="External"/><Relationship Id="rId7" Type="http://schemas.openxmlformats.org/officeDocument/2006/relationships/hyperlink" Target="https://drive.google.com/file/d/0Bxf6anvYj47HT1QwMWtmY3VBZW8/view?usp=sharing" TargetMode="External"/><Relationship Id="rId71" Type="http://schemas.openxmlformats.org/officeDocument/2006/relationships/hyperlink" Target="https://drive.google.com/file/d/0Bxf6anvYj47HRnNUTzdVTFMySFE/view?usp=sharing" TargetMode="External"/><Relationship Id="rId92" Type="http://schemas.openxmlformats.org/officeDocument/2006/relationships/hyperlink" Target="https://drive.google.com/file/d/0Bxf6anvYj47HYUlvaC1Ga0FyVlk/view?usp=sharing" TargetMode="External"/><Relationship Id="rId162" Type="http://schemas.openxmlformats.org/officeDocument/2006/relationships/hyperlink" Target="https://drive.google.com/file/d/0Bxf6anvYj47HVnVFOWpMZThhc28/view?usp=sharing" TargetMode="External"/><Relationship Id="rId2" Type="http://schemas.openxmlformats.org/officeDocument/2006/relationships/hyperlink" Target="https://drive.google.com/file/d/0Bxf6anvYj47HUUxhY3lPMFNOeU0/view?usp=sharing" TargetMode="External"/><Relationship Id="rId29" Type="http://schemas.openxmlformats.org/officeDocument/2006/relationships/hyperlink" Target="https://drive.google.com/file/d/0Bxf6anvYj47HcEFwQTNGN085Q1U/view?usp=sharing" TargetMode="External"/><Relationship Id="rId24" Type="http://schemas.openxmlformats.org/officeDocument/2006/relationships/hyperlink" Target="https://drive.google.com/file/d/0Bxf6anvYj47HNWY5TUFTNVlzV1E/view?usp=sharing" TargetMode="External"/><Relationship Id="rId40" Type="http://schemas.openxmlformats.org/officeDocument/2006/relationships/hyperlink" Target="https://drive.google.com/file/d/0Bxf6anvYj47HLVFOTVg0WVVuNnM/view?usp=sharing" TargetMode="External"/><Relationship Id="rId45" Type="http://schemas.openxmlformats.org/officeDocument/2006/relationships/hyperlink" Target="https://drive.google.com/file/d/0Bxf6anvYj47HajBLcFZWanE1TGs/view?usp=sharing" TargetMode="External"/><Relationship Id="rId66" Type="http://schemas.openxmlformats.org/officeDocument/2006/relationships/hyperlink" Target="https://drive.google.com/file/d/0Bxf6anvYj47HRHlHV2d6WXU4Z3M/view?usp=sharing" TargetMode="External"/><Relationship Id="rId87" Type="http://schemas.openxmlformats.org/officeDocument/2006/relationships/hyperlink" Target="https://drive.google.com/file/d/0Bxf6anvYj47Hd0JnR0tEbVNWcmc/view?usp=sharing" TargetMode="External"/><Relationship Id="rId110" Type="http://schemas.openxmlformats.org/officeDocument/2006/relationships/hyperlink" Target="https://drive.google.com/file/d/0Bxf6anvYj47HZExHb3MxaVJob1k/view?usp=sharing" TargetMode="External"/><Relationship Id="rId115" Type="http://schemas.openxmlformats.org/officeDocument/2006/relationships/hyperlink" Target="https://drive.google.com/file/d/0Bxf6anvYj47HbHZSYXB1RXpOWVE/view?usp=sharing" TargetMode="External"/><Relationship Id="rId131" Type="http://schemas.openxmlformats.org/officeDocument/2006/relationships/hyperlink" Target="https://drive.google.com/file/d/0Bxf6anvYj47HakltMzFUM3lOUk0/view?usp=sharing" TargetMode="External"/><Relationship Id="rId136" Type="http://schemas.openxmlformats.org/officeDocument/2006/relationships/hyperlink" Target="https://drive.google.com/file/d/0Bxf6anvYj47HeF9WTTNrcFZ5MGM/view?usp=sharing" TargetMode="External"/><Relationship Id="rId157" Type="http://schemas.openxmlformats.org/officeDocument/2006/relationships/hyperlink" Target="https://drive.google.com/file/d/0Bxf6anvYj47HcmFub01VRk1JcUE/view?usp=sharing" TargetMode="External"/><Relationship Id="rId61" Type="http://schemas.openxmlformats.org/officeDocument/2006/relationships/hyperlink" Target="https://drive.google.com/file/d/0Bxf6anvYj47HRXpmbHc5OTQ1eUk/view?usp=sharing" TargetMode="External"/><Relationship Id="rId82" Type="http://schemas.openxmlformats.org/officeDocument/2006/relationships/hyperlink" Target="https://drive.google.com/file/d/0Bxf6anvYj47HUzJTRVFLV29yVEU/view?usp=sharing" TargetMode="External"/><Relationship Id="rId152" Type="http://schemas.openxmlformats.org/officeDocument/2006/relationships/hyperlink" Target="https://drive.google.com/file/d/0Bxf6anvYj47HZHlOS3BqN1F2OWs/view?usp=sharing" TargetMode="External"/><Relationship Id="rId19" Type="http://schemas.openxmlformats.org/officeDocument/2006/relationships/hyperlink" Target="https://drive.google.com/file/d/0Bxf6anvYj47HYWhjTmM3MjR1OFE/view?usp=sharing" TargetMode="External"/><Relationship Id="rId14" Type="http://schemas.openxmlformats.org/officeDocument/2006/relationships/hyperlink" Target="https://drive.google.com/file/d/0Bxf6anvYj47HMTlwT24xUlJwM0U/view?usp=sharing" TargetMode="External"/><Relationship Id="rId30" Type="http://schemas.openxmlformats.org/officeDocument/2006/relationships/hyperlink" Target="https://drive.google.com/file/d/0Bxf6anvYj47HeXFhVE9XdjQyME0/view?usp=sharing" TargetMode="External"/><Relationship Id="rId35" Type="http://schemas.openxmlformats.org/officeDocument/2006/relationships/hyperlink" Target="https://drive.google.com/file/d/0Bxf6anvYj47HZzd1ZEhZbUJ1UTg/view?usp=sharing" TargetMode="External"/><Relationship Id="rId56" Type="http://schemas.openxmlformats.org/officeDocument/2006/relationships/hyperlink" Target="https://drive.google.com/file/d/0Bxf6anvYj47HN3NUcDhRbmxXVm8/view?usp=sharing" TargetMode="External"/><Relationship Id="rId77" Type="http://schemas.openxmlformats.org/officeDocument/2006/relationships/hyperlink" Target="https://drive.google.com/file/d/0Bxf6anvYj47Hd3dzUWR2OGFXVHc/view?usp=sharing" TargetMode="External"/><Relationship Id="rId100" Type="http://schemas.openxmlformats.org/officeDocument/2006/relationships/hyperlink" Target="https://drive.google.com/file/d/0Bxf6anvYj47HUVd5VE9BNXVITlk/view?usp=sharing" TargetMode="External"/><Relationship Id="rId105" Type="http://schemas.openxmlformats.org/officeDocument/2006/relationships/hyperlink" Target="https://drive.google.com/file/d/0Bxf6anvYj47HSXN3RWdWaE5sUkU/view?usp=sharing" TargetMode="External"/><Relationship Id="rId126" Type="http://schemas.openxmlformats.org/officeDocument/2006/relationships/hyperlink" Target="https://drive.google.com/file/d/0Bxf6anvYj47HQmJhYm82ZW9rQzg/view?usp=sharing" TargetMode="External"/><Relationship Id="rId147" Type="http://schemas.openxmlformats.org/officeDocument/2006/relationships/hyperlink" Target="https://drive.google.com/file/d/0Bxf6anvYj47HQ0ZQcUxja3pHeGc/view?usp=sharing" TargetMode="External"/><Relationship Id="rId168" Type="http://schemas.openxmlformats.org/officeDocument/2006/relationships/printerSettings" Target="../printerSettings/printerSettings1.bin"/><Relationship Id="rId8" Type="http://schemas.openxmlformats.org/officeDocument/2006/relationships/hyperlink" Target="https://drive.google.com/file/d/0Bxf6anvYj47HeFpBZm1HZEFjMDA/view?usp=sharing" TargetMode="External"/><Relationship Id="rId51" Type="http://schemas.openxmlformats.org/officeDocument/2006/relationships/hyperlink" Target="https://drive.google.com/file/d/0Bxf6anvYj47HYWp0RzV4Z2pYXzA/view?usp=sharing" TargetMode="External"/><Relationship Id="rId72" Type="http://schemas.openxmlformats.org/officeDocument/2006/relationships/hyperlink" Target="https://drive.google.com/file/d/0Bxf6anvYj47HeVV1OFhyaGF5bGc/view?usp=sharing" TargetMode="External"/><Relationship Id="rId93" Type="http://schemas.openxmlformats.org/officeDocument/2006/relationships/hyperlink" Target="https://drive.google.com/file/d/0Bxf6anvYj47HRFQ3VF9EZll4TVE/view?usp=sharing" TargetMode="External"/><Relationship Id="rId98" Type="http://schemas.openxmlformats.org/officeDocument/2006/relationships/hyperlink" Target="https://drive.google.com/file/d/0Bxf6anvYj47HNFE3UUV1bzZuS3c/view?usp=sharing" TargetMode="External"/><Relationship Id="rId121" Type="http://schemas.openxmlformats.org/officeDocument/2006/relationships/hyperlink" Target="https://drive.google.com/file/d/0Bxf6anvYj47HYVQ1a2pLVDdaeGs/view?usp=sharing" TargetMode="External"/><Relationship Id="rId142" Type="http://schemas.openxmlformats.org/officeDocument/2006/relationships/hyperlink" Target="https://drive.google.com/file/d/0Bxf6anvYj47HeGZld3dyNUxWZzg/view?usp=sharing" TargetMode="External"/><Relationship Id="rId163" Type="http://schemas.openxmlformats.org/officeDocument/2006/relationships/hyperlink" Target="https://drive.google.com/file/d/0Bxf6anvYj47HTG5WOUJXbEFtbEE/view?usp=sharing" TargetMode="External"/><Relationship Id="rId3" Type="http://schemas.openxmlformats.org/officeDocument/2006/relationships/hyperlink" Target="https://drive.google.com/file/d/0Bxf6anvYj47HMmdaVExjTm9Ka2M/view?usp=sharing" TargetMode="External"/><Relationship Id="rId25" Type="http://schemas.openxmlformats.org/officeDocument/2006/relationships/hyperlink" Target="https://drive.google.com/file/d/0Bxf6anvYj47HNFhIMVEtNUVjMUU/view?usp=sharing" TargetMode="External"/><Relationship Id="rId46" Type="http://schemas.openxmlformats.org/officeDocument/2006/relationships/hyperlink" Target="https://drive.google.com/file/d/0Bxf6anvYj47HaXNCTFdHNGNxb0U/view?usp=sharing" TargetMode="External"/><Relationship Id="rId67" Type="http://schemas.openxmlformats.org/officeDocument/2006/relationships/hyperlink" Target="https://drive.google.com/file/d/0Bxf6anvYj47HZ1J6M3NWZFVvSEU/view?usp=sharing" TargetMode="External"/><Relationship Id="rId116" Type="http://schemas.openxmlformats.org/officeDocument/2006/relationships/hyperlink" Target="https://drive.google.com/file/d/0Bxf6anvYj47Ham14dXdEN29rOVE/view?usp=sharing" TargetMode="External"/><Relationship Id="rId137" Type="http://schemas.openxmlformats.org/officeDocument/2006/relationships/hyperlink" Target="https://drive.google.com/file/d/0Bxf6anvYj47HVXhfczhnanpUWm8/view?usp=sharing" TargetMode="External"/><Relationship Id="rId158" Type="http://schemas.openxmlformats.org/officeDocument/2006/relationships/hyperlink" Target="https://drive.google.com/file/d/0Bxf6anvYj47HOXRSZ3piWXYxdzg/view?usp=sharing" TargetMode="External"/><Relationship Id="rId20" Type="http://schemas.openxmlformats.org/officeDocument/2006/relationships/hyperlink" Target="https://drive.google.com/file/d/0Bxf6anvYj47HOTA0cWVGU09ILVU/view?usp=sharing" TargetMode="External"/><Relationship Id="rId41" Type="http://schemas.openxmlformats.org/officeDocument/2006/relationships/hyperlink" Target="https://drive.google.com/file/d/0Bxf6anvYj47HU3ZyUVNCVjdvTWc/view?usp=sharing" TargetMode="External"/><Relationship Id="rId62" Type="http://schemas.openxmlformats.org/officeDocument/2006/relationships/hyperlink" Target="https://drive.google.com/file/d/0Bxf6anvYj47HcURDSUM1bWU5bDg/view?usp=sharing" TargetMode="External"/><Relationship Id="rId83" Type="http://schemas.openxmlformats.org/officeDocument/2006/relationships/hyperlink" Target="https://drive.google.com/file/d/0Bxf6anvYj47HZzFHMk1uQ2NzOUk/view?usp=sharing" TargetMode="External"/><Relationship Id="rId88" Type="http://schemas.openxmlformats.org/officeDocument/2006/relationships/hyperlink" Target="https://drive.google.com/file/d/0Bxf6anvYj47Ha1UyYzJ6MjhpSWc/view?usp=sharing" TargetMode="External"/><Relationship Id="rId111" Type="http://schemas.openxmlformats.org/officeDocument/2006/relationships/hyperlink" Target="https://drive.google.com/file/d/0Bxf6anvYj47HaEFnX0RtRnF1TEE/view?usp=sharing" TargetMode="External"/><Relationship Id="rId132" Type="http://schemas.openxmlformats.org/officeDocument/2006/relationships/hyperlink" Target="https://drive.google.com/file/d/0Bxf6anvYj47HcHJVdW5BcTZQU28/view?usp=sharing" TargetMode="External"/><Relationship Id="rId153" Type="http://schemas.openxmlformats.org/officeDocument/2006/relationships/hyperlink" Target="https://drive.google.com/file/d/0Bxf6anvYj47Ha0pFc2lQc1hyYl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workbookViewId="0">
      <pane ySplit="6" topLeftCell="A7" activePane="bottomLeft" state="frozen"/>
      <selection pane="bottomLeft" sqref="A1:J2"/>
    </sheetView>
  </sheetViews>
  <sheetFormatPr defaultColWidth="14.42578125" defaultRowHeight="15.75" customHeight="1" x14ac:dyDescent="0.2"/>
  <cols>
    <col min="1" max="1" width="4.42578125" customWidth="1"/>
    <col min="2" max="2" width="11.42578125" customWidth="1"/>
    <col min="3" max="3" width="52.85546875" customWidth="1"/>
    <col min="4" max="4" width="29.42578125" customWidth="1"/>
    <col min="5" max="5" width="21.7109375" customWidth="1"/>
    <col min="6" max="6" width="14.7109375" customWidth="1"/>
    <col min="7" max="7" width="14.85546875" customWidth="1"/>
    <col min="8" max="8" width="18.28515625" customWidth="1"/>
    <col min="9" max="9" width="22.7109375" customWidth="1"/>
    <col min="10" max="10" width="31.42578125" customWidth="1"/>
    <col min="11" max="11" width="24.85546875" customWidth="1"/>
    <col min="12" max="12" width="13.85546875" customWidth="1"/>
  </cols>
  <sheetData>
    <row r="1" spans="1:12" ht="16.5" customHeight="1" x14ac:dyDescent="0.2">
      <c r="A1" s="62" t="s">
        <v>258</v>
      </c>
      <c r="B1" s="63"/>
      <c r="C1" s="63"/>
      <c r="D1" s="63"/>
      <c r="E1" s="63"/>
      <c r="F1" s="63"/>
      <c r="G1" s="63"/>
      <c r="H1" s="63"/>
      <c r="I1" s="63"/>
      <c r="J1" s="64"/>
      <c r="K1" s="27"/>
      <c r="L1" s="28"/>
    </row>
    <row r="2" spans="1:12" ht="18" customHeight="1" x14ac:dyDescent="0.2">
      <c r="A2" s="65"/>
      <c r="B2" s="66"/>
      <c r="C2" s="66"/>
      <c r="D2" s="66"/>
      <c r="E2" s="66"/>
      <c r="F2" s="66"/>
      <c r="G2" s="66"/>
      <c r="H2" s="66"/>
      <c r="I2" s="66"/>
      <c r="J2" s="67"/>
      <c r="K2" s="29"/>
      <c r="L2" s="30"/>
    </row>
    <row r="3" spans="1:12" ht="26.25" customHeight="1" x14ac:dyDescent="0.2">
      <c r="A3" s="36" t="s">
        <v>0</v>
      </c>
      <c r="B3" s="34"/>
      <c r="C3" s="34"/>
      <c r="D3" s="34"/>
      <c r="E3" s="34"/>
      <c r="F3" s="34"/>
      <c r="G3" s="34"/>
      <c r="H3" s="34"/>
      <c r="I3" s="34"/>
      <c r="J3" s="35"/>
      <c r="K3" s="29"/>
      <c r="L3" s="30"/>
    </row>
    <row r="4" spans="1:12" ht="24.75" customHeight="1" x14ac:dyDescent="0.2">
      <c r="A4" s="33" t="s">
        <v>1</v>
      </c>
      <c r="B4" s="34"/>
      <c r="C4" s="34"/>
      <c r="D4" s="34"/>
      <c r="E4" s="34"/>
      <c r="F4" s="34"/>
      <c r="G4" s="34"/>
      <c r="H4" s="34"/>
      <c r="I4" s="34"/>
      <c r="J4" s="35"/>
      <c r="K4" s="29"/>
      <c r="L4" s="30"/>
    </row>
    <row r="5" spans="1:12" ht="21.75" customHeight="1" x14ac:dyDescent="0.2">
      <c r="A5" s="37" t="str">
        <f>HYPERLINK("https://docs.google.com/spreadsheets/d/1dMRuDmL3Iv2V88LZhqIP9as68fP6t3ojO5GrE9daMpk/pubhtml?gid=702960368&amp;single=true","Procesi i lëndëve")</f>
        <v>Procesi i lëndëve</v>
      </c>
      <c r="B5" s="34"/>
      <c r="C5" s="34"/>
      <c r="D5" s="34"/>
      <c r="E5" s="34"/>
      <c r="F5" s="34"/>
      <c r="G5" s="34"/>
      <c r="H5" s="34"/>
      <c r="I5" s="34"/>
      <c r="J5" s="35"/>
      <c r="K5" s="31"/>
      <c r="L5" s="32"/>
    </row>
    <row r="6" spans="1:12" ht="63" x14ac:dyDescent="0.2">
      <c r="A6" s="1" t="s">
        <v>2</v>
      </c>
      <c r="B6" s="2" t="s">
        <v>3</v>
      </c>
      <c r="C6" s="2" t="s">
        <v>4</v>
      </c>
      <c r="D6" s="2" t="s">
        <v>5</v>
      </c>
      <c r="E6" s="2" t="s">
        <v>6</v>
      </c>
      <c r="F6" s="2" t="s">
        <v>7</v>
      </c>
      <c r="G6" s="46" t="s">
        <v>256</v>
      </c>
      <c r="H6" s="3" t="s">
        <v>8</v>
      </c>
      <c r="I6" s="2" t="s">
        <v>9</v>
      </c>
      <c r="J6" s="2" t="s">
        <v>10</v>
      </c>
      <c r="K6" s="2" t="s">
        <v>11</v>
      </c>
      <c r="L6" s="2" t="s">
        <v>12</v>
      </c>
    </row>
    <row r="7" spans="1:12" ht="25.5" x14ac:dyDescent="0.2">
      <c r="A7" s="4">
        <v>1</v>
      </c>
      <c r="B7" s="5">
        <v>41988</v>
      </c>
      <c r="C7" s="6" t="s">
        <v>13</v>
      </c>
      <c r="D7" s="6" t="s">
        <v>14</v>
      </c>
      <c r="E7" s="6" t="s">
        <v>15</v>
      </c>
      <c r="F7" s="7" t="s">
        <v>16</v>
      </c>
      <c r="G7" s="55">
        <v>4550.7</v>
      </c>
      <c r="H7" s="47">
        <v>81547.19</v>
      </c>
      <c r="I7" s="6" t="s">
        <v>17</v>
      </c>
      <c r="J7" s="8" t="s">
        <v>18</v>
      </c>
      <c r="K7" s="9" t="str">
        <f>HYPERLINK("https://drive.google.com/file/d/0Bxf6anvYj47HUUxhY3lPMFNOeU0/view?usp=sharing","Leja me nr. 05-351-97253")</f>
        <v>Leja me nr. 05-351-97253</v>
      </c>
      <c r="L7" s="10" t="str">
        <f>HYPERLINK("https://drive.google.com/file/d/0Bxf6anvYj47HMmdaVExjTm9Ka2M/view?usp=sharing","Situacioni")</f>
        <v>Situacioni</v>
      </c>
    </row>
    <row r="8" spans="1:12" ht="38.25" x14ac:dyDescent="0.2">
      <c r="A8" s="4">
        <v>2</v>
      </c>
      <c r="B8" s="5">
        <v>41969</v>
      </c>
      <c r="C8" s="6" t="s">
        <v>19</v>
      </c>
      <c r="D8" s="6" t="s">
        <v>20</v>
      </c>
      <c r="E8" s="6" t="s">
        <v>21</v>
      </c>
      <c r="F8" s="7" t="s">
        <v>22</v>
      </c>
      <c r="G8" s="56">
        <v>8029.17</v>
      </c>
      <c r="H8" s="47">
        <v>139319.49</v>
      </c>
      <c r="I8" s="6" t="s">
        <v>17</v>
      </c>
      <c r="J8" s="8" t="s">
        <v>18</v>
      </c>
      <c r="K8" s="9" t="str">
        <f>HYPERLINK("https://drive.google.com/file/d/0Bxf6anvYj47HQU1fcm14LWxkMDQ/view?usp=sharing","Leja me nr. 05-351-102321")</f>
        <v>Leja me nr. 05-351-102321</v>
      </c>
      <c r="L8" s="10" t="str">
        <f>HYPERLINK("https://drive.google.com/file/d/0Bxf6anvYj47HZ09MTklLR19qNlE/view?usp=sharing","Situacioni")</f>
        <v>Situacioni</v>
      </c>
    </row>
    <row r="9" spans="1:12" ht="12.75" x14ac:dyDescent="0.2">
      <c r="A9" s="4">
        <v>3</v>
      </c>
      <c r="B9" s="5">
        <v>41968</v>
      </c>
      <c r="C9" s="6" t="s">
        <v>23</v>
      </c>
      <c r="D9" s="6" t="s">
        <v>23</v>
      </c>
      <c r="E9" s="6" t="s">
        <v>24</v>
      </c>
      <c r="F9" s="7" t="s">
        <v>25</v>
      </c>
      <c r="G9" s="55">
        <v>215.25</v>
      </c>
      <c r="H9" s="47">
        <v>1442.18</v>
      </c>
      <c r="I9" s="6" t="s">
        <v>26</v>
      </c>
      <c r="J9" s="8" t="s">
        <v>27</v>
      </c>
      <c r="K9" s="10" t="str">
        <f>HYPERLINK("https://drive.google.com/file/d/0Bxf6anvYj47HRUItc2d0MkFVRUE/view?usp=sharing","Leja me nr. 05-351-253385")</f>
        <v>Leja me nr. 05-351-253385</v>
      </c>
      <c r="L9" s="10" t="str">
        <f>HYPERLINK("https://drive.google.com/file/d/0Bxf6anvYj47HT1QwMWtmY3VBZW8/view?usp=sharing","Situacioni")</f>
        <v>Situacioni</v>
      </c>
    </row>
    <row r="10" spans="1:12" ht="25.5" x14ac:dyDescent="0.2">
      <c r="A10" s="4">
        <v>4</v>
      </c>
      <c r="B10" s="5">
        <v>41967</v>
      </c>
      <c r="C10" s="6" t="s">
        <v>28</v>
      </c>
      <c r="D10" s="6" t="s">
        <v>29</v>
      </c>
      <c r="E10" s="6" t="s">
        <v>29</v>
      </c>
      <c r="F10" s="7" t="s">
        <v>30</v>
      </c>
      <c r="G10" s="57">
        <v>4458.8999999999996</v>
      </c>
      <c r="H10" s="47">
        <v>79261.87</v>
      </c>
      <c r="I10" s="6" t="s">
        <v>31</v>
      </c>
      <c r="J10" s="8" t="s">
        <v>18</v>
      </c>
      <c r="K10" s="10" t="str">
        <f>HYPERLINK("https://drive.google.com/file/d/0Bxf6anvYj47HeFpBZm1HZEFjMDA/view?usp=sharing","Leja me nr. 05-351-133685")</f>
        <v>Leja me nr. 05-351-133685</v>
      </c>
      <c r="L10" s="10" t="str">
        <f>HYPERLINK("https://drive.google.com/file/d/0Bxf6anvYj47HNkZ6T1hDQ24tTnc/view?usp=sharing","Situacioni")</f>
        <v>Situacioni</v>
      </c>
    </row>
    <row r="11" spans="1:12" ht="25.5" x14ac:dyDescent="0.2">
      <c r="A11" s="4">
        <v>5</v>
      </c>
      <c r="B11" s="5">
        <v>41960</v>
      </c>
      <c r="C11" s="6" t="s">
        <v>32</v>
      </c>
      <c r="D11" s="6" t="s">
        <v>33</v>
      </c>
      <c r="E11" s="6" t="s">
        <v>34</v>
      </c>
      <c r="F11" s="7" t="s">
        <v>22</v>
      </c>
      <c r="G11" s="55">
        <v>7462</v>
      </c>
      <c r="H11" s="47">
        <v>123517.81</v>
      </c>
      <c r="I11" s="6" t="s">
        <v>35</v>
      </c>
      <c r="J11" s="8" t="s">
        <v>18</v>
      </c>
      <c r="K11" s="10" t="str">
        <f>HYPERLINK("https://drive.google.com/file/d/0Bxf6anvYj47HYzMtbU43Q1JReTQ/view?usp=sharing","Leja me nr. 05-351-232632")</f>
        <v>Leja me nr. 05-351-232632</v>
      </c>
      <c r="L11" s="10" t="str">
        <f>HYPERLINK("https://drive.google.com/file/d/0Bxf6anvYj47HdnJ0TTJmU2o2S2M/view?usp=sharing","Situacioni")</f>
        <v>Situacioni</v>
      </c>
    </row>
    <row r="12" spans="1:12" ht="12.75" x14ac:dyDescent="0.2">
      <c r="A12" s="4">
        <v>6</v>
      </c>
      <c r="B12" s="11">
        <v>41957</v>
      </c>
      <c r="C12" s="12" t="s">
        <v>36</v>
      </c>
      <c r="D12" s="12" t="s">
        <v>36</v>
      </c>
      <c r="E12" s="12" t="s">
        <v>37</v>
      </c>
      <c r="F12" s="13" t="s">
        <v>38</v>
      </c>
      <c r="G12" s="57">
        <v>381.06299999999999</v>
      </c>
      <c r="H12" s="47">
        <v>6851.13</v>
      </c>
      <c r="I12" s="12" t="s">
        <v>39</v>
      </c>
      <c r="J12" s="14" t="s">
        <v>40</v>
      </c>
      <c r="K12" s="10" t="str">
        <f>HYPERLINK("https://drive.google.com/file/d/0Bxf6anvYj47HWVV3TVNRVXJpVTA/view?usp=sharing","Leja me nr. 05-351-242692")</f>
        <v>Leja me nr. 05-351-242692</v>
      </c>
      <c r="L12" s="10" t="str">
        <f>HYPERLINK("https://drive.google.com/file/d/0Bxf6anvYj47HZ0pIY01KUEJfUGM/view?usp=sharing","Situacioni")</f>
        <v>Situacioni</v>
      </c>
    </row>
    <row r="13" spans="1:12" ht="25.5" x14ac:dyDescent="0.2">
      <c r="A13" s="4">
        <v>7</v>
      </c>
      <c r="B13" s="5">
        <v>41956</v>
      </c>
      <c r="C13" s="6" t="s">
        <v>41</v>
      </c>
      <c r="D13" s="6" t="s">
        <v>42</v>
      </c>
      <c r="E13" s="6" t="s">
        <v>43</v>
      </c>
      <c r="F13" s="7" t="s">
        <v>44</v>
      </c>
      <c r="G13" s="58">
        <v>6490.86</v>
      </c>
      <c r="H13" s="47">
        <v>110637.27</v>
      </c>
      <c r="I13" s="6" t="s">
        <v>45</v>
      </c>
      <c r="J13" s="8" t="s">
        <v>46</v>
      </c>
      <c r="K13" s="10" t="str">
        <f>HYPERLINK("https://drive.google.com/file/d/0Bxf6anvYj47HMTlwT24xUlJwM0U/view?usp=sharing","Leja me nr. 05-351-184616")</f>
        <v>Leja me nr. 05-351-184616</v>
      </c>
      <c r="L13" s="10" t="str">
        <f>HYPERLINK("https://drive.google.com/file/d/0Bxf6anvYj47HcWZremM0UWx5bTQ/view?usp=sharing","Situacioni")</f>
        <v>Situacioni</v>
      </c>
    </row>
    <row r="14" spans="1:12" ht="38.25" x14ac:dyDescent="0.2">
      <c r="A14" s="4">
        <v>8</v>
      </c>
      <c r="B14" s="5">
        <v>41955</v>
      </c>
      <c r="C14" s="6" t="s">
        <v>47</v>
      </c>
      <c r="D14" s="6" t="s">
        <v>48</v>
      </c>
      <c r="E14" s="6" t="s">
        <v>49</v>
      </c>
      <c r="F14" s="7" t="s">
        <v>22</v>
      </c>
      <c r="G14" s="55">
        <v>7985.3</v>
      </c>
      <c r="H14" s="47">
        <v>146679.97</v>
      </c>
      <c r="I14" s="6" t="s">
        <v>50</v>
      </c>
      <c r="J14" s="8" t="s">
        <v>18</v>
      </c>
      <c r="K14" s="10" t="str">
        <f>HYPERLINK("https://drive.google.com/file/d/0Bxf6anvYj47HLUdZcGQyMElGbWM/view?usp=sharing","Leja me nr. 05-351-12509")</f>
        <v>Leja me nr. 05-351-12509</v>
      </c>
      <c r="L14" s="10" t="str">
        <f>HYPERLINK("https://drive.google.com/file/d/0Bxf6anvYj47HeDFhenduMTZtalU/view?usp=sharing","Situacioni")</f>
        <v>Situacioni</v>
      </c>
    </row>
    <row r="15" spans="1:12" ht="25.5" x14ac:dyDescent="0.2">
      <c r="A15" s="4">
        <v>9</v>
      </c>
      <c r="B15" s="5">
        <v>41953</v>
      </c>
      <c r="C15" s="6" t="s">
        <v>51</v>
      </c>
      <c r="D15" s="6" t="s">
        <v>51</v>
      </c>
      <c r="E15" s="6" t="s">
        <v>52</v>
      </c>
      <c r="F15" s="7" t="s">
        <v>53</v>
      </c>
      <c r="G15" s="55">
        <v>264.99</v>
      </c>
      <c r="H15" s="47">
        <v>4661.43</v>
      </c>
      <c r="I15" s="6" t="s">
        <v>54</v>
      </c>
      <c r="J15" s="8" t="s">
        <v>40</v>
      </c>
      <c r="K15" s="10" t="str">
        <f>HYPERLINK("https://drive.google.com/file/d/0Bxf6anvYj47HRDVtVFUzSUVLaWc/view?usp=sharing","Leja me nr. 05-351-220948")</f>
        <v>Leja me nr. 05-351-220948</v>
      </c>
      <c r="L15" s="10" t="str">
        <f>HYPERLINK("https://drive.google.com/file/d/0Bxf6anvYj47HYWhjTmM3MjR1OFE/view?usp=sharing","Situacioni")</f>
        <v>Situacioni</v>
      </c>
    </row>
    <row r="16" spans="1:12" ht="25.5" x14ac:dyDescent="0.2">
      <c r="A16" s="4">
        <v>10</v>
      </c>
      <c r="B16" s="5">
        <v>41953</v>
      </c>
      <c r="C16" s="6" t="s">
        <v>51</v>
      </c>
      <c r="D16" s="6" t="s">
        <v>51</v>
      </c>
      <c r="E16" s="6" t="s">
        <v>52</v>
      </c>
      <c r="F16" s="7" t="s">
        <v>53</v>
      </c>
      <c r="G16" s="55">
        <v>264.99</v>
      </c>
      <c r="H16" s="47">
        <v>4661.43</v>
      </c>
      <c r="I16" s="6" t="s">
        <v>54</v>
      </c>
      <c r="J16" s="8" t="s">
        <v>40</v>
      </c>
      <c r="K16" s="10" t="str">
        <f>HYPERLINK("https://drive.google.com/file/d/0Bxf6anvYj47HOTA0cWVGU09ILVU/view?usp=sharing","Leja me nr. 05-351-220960")</f>
        <v>Leja me nr. 05-351-220960</v>
      </c>
      <c r="L16" s="10" t="str">
        <f>HYPERLINK("https://drive.google.com/file/d/0Bxf6anvYj47HT3l4MC1IdUFqcTg/view?usp=sharing","Situacioni")</f>
        <v>Situacioni</v>
      </c>
    </row>
    <row r="17" spans="1:12" ht="25.5" x14ac:dyDescent="0.2">
      <c r="A17" s="4">
        <v>11</v>
      </c>
      <c r="B17" s="5">
        <v>41950</v>
      </c>
      <c r="C17" s="6" t="s">
        <v>55</v>
      </c>
      <c r="D17" s="6" t="s">
        <v>55</v>
      </c>
      <c r="E17" s="6" t="s">
        <v>56</v>
      </c>
      <c r="F17" s="7" t="s">
        <v>57</v>
      </c>
      <c r="G17" s="55">
        <v>142.34</v>
      </c>
      <c r="H17" s="47">
        <v>1071.3</v>
      </c>
      <c r="I17" s="6" t="s">
        <v>58</v>
      </c>
      <c r="J17" s="8" t="s">
        <v>40</v>
      </c>
      <c r="K17" s="10" t="str">
        <f>HYPERLINK("https://drive.google.com/file/d/0Bxf6anvYj47HZjdiZEhCd2dxQTQ/view?usp=sharing","Leja me nr. 05-351-243700")</f>
        <v>Leja me nr. 05-351-243700</v>
      </c>
      <c r="L17" s="10" t="str">
        <f>HYPERLINK("https://drive.google.com/file/d/0Bxf6anvYj47HYlRVb3lEUEYydDA/view?usp=sharing","Situacioni")</f>
        <v>Situacioni</v>
      </c>
    </row>
    <row r="18" spans="1:12" ht="25.5" x14ac:dyDescent="0.2">
      <c r="A18" s="4">
        <v>12</v>
      </c>
      <c r="B18" s="5">
        <v>41949</v>
      </c>
      <c r="C18" s="6" t="s">
        <v>59</v>
      </c>
      <c r="D18" s="6" t="s">
        <v>59</v>
      </c>
      <c r="E18" s="6" t="s">
        <v>60</v>
      </c>
      <c r="F18" s="7" t="s">
        <v>61</v>
      </c>
      <c r="G18" s="55">
        <v>382.43</v>
      </c>
      <c r="H18" s="47">
        <v>7648.6</v>
      </c>
      <c r="I18" s="6" t="s">
        <v>54</v>
      </c>
      <c r="J18" s="8" t="s">
        <v>40</v>
      </c>
      <c r="K18" s="10" t="str">
        <f>HYPERLINK("https://drive.google.com/file/d/0Bxf6anvYj47HNWY5TUFTNVlzV1E/view?usp=sharing","Leja me nr. 05-351-235840")</f>
        <v>Leja me nr. 05-351-235840</v>
      </c>
      <c r="L18" s="10" t="str">
        <f>HYPERLINK("https://drive.google.com/file/d/0Bxf6anvYj47HNFhIMVEtNUVjMUU/view?usp=sharing","Situacioni")</f>
        <v>Situacioni</v>
      </c>
    </row>
    <row r="19" spans="1:12" ht="12.75" x14ac:dyDescent="0.2">
      <c r="A19" s="4">
        <v>13</v>
      </c>
      <c r="B19" s="5">
        <v>41948</v>
      </c>
      <c r="C19" s="6" t="s">
        <v>62</v>
      </c>
      <c r="D19" s="6" t="s">
        <v>62</v>
      </c>
      <c r="E19" s="6" t="s">
        <v>63</v>
      </c>
      <c r="F19" s="7" t="s">
        <v>64</v>
      </c>
      <c r="G19" s="55">
        <v>230.79</v>
      </c>
      <c r="H19" s="47">
        <v>2160.19</v>
      </c>
      <c r="I19" s="6" t="s">
        <v>54</v>
      </c>
      <c r="J19" s="8" t="s">
        <v>40</v>
      </c>
      <c r="K19" s="10" t="str">
        <f>HYPERLINK("https://drive.google.com/file/d/0Bxf6anvYj47HUzZ2azR3M1J0Q2M/view?usp=sharing","Leja me nr. 05-351-205634")</f>
        <v>Leja me nr. 05-351-205634</v>
      </c>
      <c r="L19" s="10" t="str">
        <f>HYPERLINK("https://drive.google.com/file/d/0Bxf6anvYj47HYzZTOWlFSDVTOG8/view?usp=sharing","Situacioni")</f>
        <v>Situacioni</v>
      </c>
    </row>
    <row r="20" spans="1:12" ht="12.75" x14ac:dyDescent="0.2">
      <c r="A20" s="4">
        <v>14</v>
      </c>
      <c r="B20" s="11">
        <v>41947</v>
      </c>
      <c r="C20" s="12" t="s">
        <v>65</v>
      </c>
      <c r="D20" s="12" t="s">
        <v>65</v>
      </c>
      <c r="E20" s="12" t="s">
        <v>66</v>
      </c>
      <c r="F20" s="13" t="s">
        <v>67</v>
      </c>
      <c r="G20" s="55">
        <v>338.78</v>
      </c>
      <c r="H20" s="47">
        <v>3043.53</v>
      </c>
      <c r="I20" s="12" t="s">
        <v>68</v>
      </c>
      <c r="J20" s="14" t="s">
        <v>40</v>
      </c>
      <c r="K20" s="10" t="str">
        <f>HYPERLINK("https://drive.google.com/file/d/0Bxf6anvYj47HczF3U3RXdHp4ODQ/view?usp=sharing","Leja me nr. 05-351-190989")</f>
        <v>Leja me nr. 05-351-190989</v>
      </c>
      <c r="L20" s="10" t="str">
        <f>HYPERLINK("https://drive.google.com/file/d/0Bxf6anvYj47HcEFwQTNGN085Q1U/view?usp=sharing","Situacioni")</f>
        <v>Situacioni</v>
      </c>
    </row>
    <row r="21" spans="1:12" ht="38.25" x14ac:dyDescent="0.2">
      <c r="A21" s="4">
        <v>15</v>
      </c>
      <c r="B21" s="5">
        <v>41939</v>
      </c>
      <c r="C21" s="6" t="s">
        <v>69</v>
      </c>
      <c r="D21" s="6" t="s">
        <v>70</v>
      </c>
      <c r="E21" s="6" t="s">
        <v>71</v>
      </c>
      <c r="F21" s="7" t="s">
        <v>30</v>
      </c>
      <c r="G21" s="55">
        <v>10643.95</v>
      </c>
      <c r="H21" s="47">
        <v>178684.7</v>
      </c>
      <c r="I21" s="6" t="s">
        <v>72</v>
      </c>
      <c r="J21" s="8" t="s">
        <v>18</v>
      </c>
      <c r="K21" s="10" t="str">
        <f>HYPERLINK("https://drive.google.com/file/d/0Bxf6anvYj47HeXFhVE9XdjQyME0/view?usp=sharing","Leja me nr. 05-351-171529")</f>
        <v>Leja me nr. 05-351-171529</v>
      </c>
      <c r="L21" s="10" t="str">
        <f>HYPERLINK("https://drive.google.com/file/d/0Bxf6anvYj47HQnJXbHM2MURQblk/view?usp=sharing","Situacioni")</f>
        <v>Situacioni</v>
      </c>
    </row>
    <row r="22" spans="1:12" ht="25.5" x14ac:dyDescent="0.2">
      <c r="A22" s="4">
        <v>16</v>
      </c>
      <c r="B22" s="5">
        <v>41939</v>
      </c>
      <c r="C22" s="6" t="s">
        <v>73</v>
      </c>
      <c r="D22" s="15" t="s">
        <v>74</v>
      </c>
      <c r="E22" s="6" t="s">
        <v>75</v>
      </c>
      <c r="F22" s="7" t="s">
        <v>30</v>
      </c>
      <c r="G22" s="55">
        <v>9204.56</v>
      </c>
      <c r="H22" s="47">
        <v>162553.4</v>
      </c>
      <c r="I22" s="6" t="s">
        <v>76</v>
      </c>
      <c r="J22" s="8" t="s">
        <v>46</v>
      </c>
      <c r="K22" s="10" t="str">
        <f>HYPERLINK("https://drive.google.com/file/d/0Bxf6anvYj47HeTY2Q1RmRUFvOU0/view?usp=sharing","Leja me nr. 05-351-235621")</f>
        <v>Leja me nr. 05-351-235621</v>
      </c>
      <c r="L22" s="10" t="str">
        <f>HYPERLINK("https://drive.google.com/file/d/0Bxf6anvYj47HQWVoS0gzTmNTSzQ/view?usp=sharing","Situacioni")</f>
        <v>Situacioni</v>
      </c>
    </row>
    <row r="23" spans="1:12" ht="25.5" x14ac:dyDescent="0.2">
      <c r="A23" s="4">
        <v>17</v>
      </c>
      <c r="B23" s="11">
        <v>41939</v>
      </c>
      <c r="C23" s="12" t="s">
        <v>77</v>
      </c>
      <c r="D23" s="12" t="s">
        <v>77</v>
      </c>
      <c r="E23" s="12" t="s">
        <v>78</v>
      </c>
      <c r="F23" s="13" t="s">
        <v>61</v>
      </c>
      <c r="G23" s="56">
        <v>450</v>
      </c>
      <c r="H23" s="47">
        <v>8514.5499999999993</v>
      </c>
      <c r="I23" s="12" t="s">
        <v>54</v>
      </c>
      <c r="J23" s="14" t="s">
        <v>40</v>
      </c>
      <c r="K23" s="10" t="str">
        <f>HYPERLINK("https://drive.google.com/file/d/0Bxf6anvYj47HNTE1YzhCVHl4Tkk/view?usp=sharing","Leja me nr. 05-351-207770")</f>
        <v>Leja me nr. 05-351-207770</v>
      </c>
      <c r="L23" s="10" t="str">
        <f>HYPERLINK("https://drive.google.com/file/d/0Bxf6anvYj47HZzd1ZEhZbUJ1UTg/view?usp=sharing","Situacioni")</f>
        <v>Situacioni</v>
      </c>
    </row>
    <row r="24" spans="1:12" ht="38.25" x14ac:dyDescent="0.2">
      <c r="A24" s="4">
        <v>18</v>
      </c>
      <c r="B24" s="5">
        <v>41933</v>
      </c>
      <c r="C24" s="6" t="s">
        <v>79</v>
      </c>
      <c r="D24" s="6" t="s">
        <v>80</v>
      </c>
      <c r="E24" s="6" t="s">
        <v>81</v>
      </c>
      <c r="F24" s="7" t="s">
        <v>44</v>
      </c>
      <c r="G24" s="55">
        <v>4401.3</v>
      </c>
      <c r="H24" s="47">
        <v>89517.06</v>
      </c>
      <c r="I24" s="6" t="s">
        <v>82</v>
      </c>
      <c r="J24" s="8" t="s">
        <v>18</v>
      </c>
      <c r="K24" s="10" t="str">
        <f>HYPERLINK("https://drive.google.com/file/d/0Bxf6anvYj47HUVFvX1pNSHEtdFE/view?usp=sharing","Leja me nr. 05-351-240843")</f>
        <v>Leja me nr. 05-351-240843</v>
      </c>
      <c r="L24" s="10" t="str">
        <f>HYPERLINK("https://drive.google.com/file/d/0Bxf6anvYj47HQnpSMExGNmhvNXM/view?usp=sharing","Situacioni")</f>
        <v>Situacioni</v>
      </c>
    </row>
    <row r="25" spans="1:12" ht="25.5" x14ac:dyDescent="0.2">
      <c r="A25" s="4">
        <v>19</v>
      </c>
      <c r="B25" s="5">
        <v>41932</v>
      </c>
      <c r="C25" s="6" t="s">
        <v>83</v>
      </c>
      <c r="D25" s="6" t="s">
        <v>83</v>
      </c>
      <c r="E25" s="6" t="s">
        <v>84</v>
      </c>
      <c r="F25" s="7" t="s">
        <v>85</v>
      </c>
      <c r="G25" s="55">
        <v>80.23</v>
      </c>
      <c r="H25" s="47">
        <v>750.95</v>
      </c>
      <c r="I25" s="6" t="s">
        <v>86</v>
      </c>
      <c r="J25" s="8" t="s">
        <v>87</v>
      </c>
      <c r="K25" s="10" t="str">
        <f>HYPERLINK("https://drive.google.com/file/d/0Bxf6anvYj47HendQZXh2cDZzVVU/view?usp=sharing","Leja me nr. 05-351-203814")</f>
        <v>Leja me nr. 05-351-203814</v>
      </c>
      <c r="L25" s="10" t="str">
        <f>HYPERLINK("https://drive.google.com/file/d/0Bxf6anvYj47HdDItdC1aM0gzNkE/view?usp=sharing","Situacioni")</f>
        <v>Situacioni</v>
      </c>
    </row>
    <row r="26" spans="1:12" ht="25.5" x14ac:dyDescent="0.2">
      <c r="A26" s="4">
        <v>20</v>
      </c>
      <c r="B26" s="5">
        <v>41928</v>
      </c>
      <c r="C26" s="6" t="s">
        <v>88</v>
      </c>
      <c r="D26" s="6" t="s">
        <v>88</v>
      </c>
      <c r="E26" s="6" t="s">
        <v>89</v>
      </c>
      <c r="F26" s="7" t="s">
        <v>90</v>
      </c>
      <c r="G26" s="55">
        <v>159.6</v>
      </c>
      <c r="H26" s="47">
        <v>1493.86</v>
      </c>
      <c r="I26" s="6" t="s">
        <v>26</v>
      </c>
      <c r="J26" s="8" t="s">
        <v>40</v>
      </c>
      <c r="K26" s="10" t="str">
        <f>HYPERLINK("https://drive.google.com/file/d/0Bxf6anvYj47HLVFOTVg0WVVuNnM/view?usp=sharing","Leja me nr. 05-351-196439")</f>
        <v>Leja me nr. 05-351-196439</v>
      </c>
      <c r="L26" s="10" t="str">
        <f>HYPERLINK("https://drive.google.com/file/d/0Bxf6anvYj47HU3ZyUVNCVjdvTWc/view?usp=sharing","Situacioni")</f>
        <v>Situacioni</v>
      </c>
    </row>
    <row r="27" spans="1:12" ht="12.75" x14ac:dyDescent="0.2">
      <c r="A27" s="4">
        <v>21</v>
      </c>
      <c r="B27" s="5">
        <v>41928</v>
      </c>
      <c r="C27" s="6" t="s">
        <v>91</v>
      </c>
      <c r="D27" s="6" t="s">
        <v>91</v>
      </c>
      <c r="E27" s="6" t="s">
        <v>92</v>
      </c>
      <c r="F27" s="7" t="s">
        <v>93</v>
      </c>
      <c r="G27" s="55">
        <v>484.31</v>
      </c>
      <c r="H27" s="47">
        <v>3899</v>
      </c>
      <c r="I27" s="6" t="s">
        <v>54</v>
      </c>
      <c r="J27" s="8" t="s">
        <v>40</v>
      </c>
      <c r="K27" s="10" t="str">
        <f>HYPERLINK("https://drive.google.com/file/d/0Bxf6anvYj47HTTB6WVlkUmVCR3c/view?usp=sharing","Leja me nr. 05-351-229779")</f>
        <v>Leja me nr. 05-351-229779</v>
      </c>
      <c r="L27" s="10" t="str">
        <f>HYPERLINK("https://drive.google.com/file/d/0Bxf6anvYj47HVE9DZGJ3aG1VeGs/view?usp=sharing","Situacioni")</f>
        <v>Situacioni</v>
      </c>
    </row>
    <row r="28" spans="1:12" ht="25.5" x14ac:dyDescent="0.2">
      <c r="A28" s="4">
        <v>22</v>
      </c>
      <c r="B28" s="5">
        <v>41927</v>
      </c>
      <c r="C28" s="6" t="s">
        <v>94</v>
      </c>
      <c r="D28" s="6" t="s">
        <v>94</v>
      </c>
      <c r="E28" s="6" t="s">
        <v>95</v>
      </c>
      <c r="F28" s="7" t="s">
        <v>61</v>
      </c>
      <c r="G28" s="55">
        <v>670.31</v>
      </c>
      <c r="H28" s="47">
        <v>13406.2</v>
      </c>
      <c r="I28" s="6" t="s">
        <v>39</v>
      </c>
      <c r="J28" s="8" t="s">
        <v>40</v>
      </c>
      <c r="K28" s="10" t="str">
        <f>HYPERLINK("https://drive.google.com/file/d/0Bxf6anvYj47HajBLcFZWanE1TGs/view?usp=sharing","Leja me nr. 05-351-244315")</f>
        <v>Leja me nr. 05-351-244315</v>
      </c>
      <c r="L28" s="10" t="str">
        <f>HYPERLINK("https://drive.google.com/file/d/0Bxf6anvYj47HajBLcFZWanE1TGs/view?usp=sharing","Situacioni")</f>
        <v>Situacioni</v>
      </c>
    </row>
    <row r="29" spans="1:12" ht="12.75" x14ac:dyDescent="0.2">
      <c r="A29" s="4">
        <v>23</v>
      </c>
      <c r="B29" s="5">
        <v>41927</v>
      </c>
      <c r="C29" s="6" t="s">
        <v>96</v>
      </c>
      <c r="D29" s="6" t="s">
        <v>96</v>
      </c>
      <c r="E29" s="6" t="s">
        <v>97</v>
      </c>
      <c r="F29" s="7" t="s">
        <v>98</v>
      </c>
      <c r="G29" s="55">
        <v>180.1</v>
      </c>
      <c r="H29" s="47">
        <v>1685.74</v>
      </c>
      <c r="I29" s="6" t="s">
        <v>58</v>
      </c>
      <c r="J29" s="8" t="s">
        <v>40</v>
      </c>
      <c r="K29" s="10" t="str">
        <f>HYPERLINK("https://drive.google.com/file/d/0Bxf6anvYj47HaXNCTFdHNGNxb0U/view?usp=sharing","Leja me nr. 05-351-203429")</f>
        <v>Leja me nr. 05-351-203429</v>
      </c>
      <c r="L29" s="10" t="str">
        <f>HYPERLINK("https://drive.google.com/file/d/0Bxf6anvYj47HS1ppb0JwWE5xNTg/view?usp=sharing","Situacioni")</f>
        <v>Situacioni</v>
      </c>
    </row>
    <row r="30" spans="1:12" ht="25.5" x14ac:dyDescent="0.2">
      <c r="A30" s="4">
        <v>24</v>
      </c>
      <c r="B30" s="5">
        <v>41926</v>
      </c>
      <c r="C30" s="6" t="s">
        <v>99</v>
      </c>
      <c r="D30" s="6" t="s">
        <v>100</v>
      </c>
      <c r="E30" s="16" t="s">
        <v>100</v>
      </c>
      <c r="F30" s="7" t="s">
        <v>44</v>
      </c>
      <c r="G30" s="55">
        <v>12750.55</v>
      </c>
      <c r="H30" s="47">
        <v>360587.15</v>
      </c>
      <c r="I30" s="6" t="s">
        <v>101</v>
      </c>
      <c r="J30" s="8" t="s">
        <v>46</v>
      </c>
      <c r="K30" s="10" t="str">
        <f>HYPERLINK("https://drive.google.com/file/d/0Bxf6anvYj47HQkQ5TE1reTNyU28/view?usp=sharing","Leja me nr. 05-351-17145")</f>
        <v>Leja me nr. 05-351-17145</v>
      </c>
      <c r="L30" s="10" t="str">
        <f>HYPERLINK("https://drive.google.com/file/d/0Bxf6anvYj47HWEg4eEozdEJRQTA/view?usp=sharing","Situacioni")</f>
        <v>Situacioni</v>
      </c>
    </row>
    <row r="31" spans="1:12" ht="25.5" x14ac:dyDescent="0.2">
      <c r="A31" s="4">
        <v>25</v>
      </c>
      <c r="B31" s="5">
        <v>41925</v>
      </c>
      <c r="C31" s="6" t="s">
        <v>102</v>
      </c>
      <c r="D31" s="6" t="s">
        <v>103</v>
      </c>
      <c r="E31" s="17" t="s">
        <v>104</v>
      </c>
      <c r="F31" s="7" t="s">
        <v>105</v>
      </c>
      <c r="G31" s="55">
        <v>3067.05</v>
      </c>
      <c r="H31" s="47">
        <v>61341</v>
      </c>
      <c r="I31" s="6" t="s">
        <v>106</v>
      </c>
      <c r="J31" s="8" t="s">
        <v>46</v>
      </c>
      <c r="K31" s="10" t="str">
        <f>HYPERLINK("https://drive.google.com/file/d/0Bxf6anvYj47HSkxwS0U1TW8wWEU/view?usp=sharing","Leja me nr. 05-351-177833")</f>
        <v>Leja me nr. 05-351-177833</v>
      </c>
      <c r="L31" s="10" t="str">
        <f>HYPERLINK("https://drive.google.com/file/d/0Bxf6anvYj47HYWp0RzV4Z2pYXzA/view?usp=sharing","Situacioni")</f>
        <v>Situacioni</v>
      </c>
    </row>
    <row r="32" spans="1:12" ht="12.75" x14ac:dyDescent="0.2">
      <c r="A32" s="4">
        <v>26</v>
      </c>
      <c r="B32" s="5">
        <v>41925</v>
      </c>
      <c r="C32" s="6" t="s">
        <v>107</v>
      </c>
      <c r="D32" s="6" t="s">
        <v>107</v>
      </c>
      <c r="E32" s="6" t="s">
        <v>108</v>
      </c>
      <c r="F32" s="7" t="s">
        <v>109</v>
      </c>
      <c r="G32" s="55">
        <v>2756.5</v>
      </c>
      <c r="H32" s="47" t="s">
        <v>110</v>
      </c>
      <c r="I32" s="6" t="s">
        <v>111</v>
      </c>
      <c r="J32" s="8" t="s">
        <v>112</v>
      </c>
      <c r="K32" s="10" t="str">
        <f>HYPERLINK("https://drive.google.com/file/d/0Bxf6anvYj47Hcm16SEhvSjBYMmM/view?usp=sharing","Leja me nr. 05-351-223485")</f>
        <v>Leja me nr. 05-351-223485</v>
      </c>
      <c r="L32" s="10" t="str">
        <f>HYPERLINK("https://drive.google.com/file/d/0Bxf6anvYj47HVThoR0NPRTI0dU0/view?usp=sharing","Situacioni")</f>
        <v>Situacioni</v>
      </c>
    </row>
    <row r="33" spans="1:12" ht="12.75" x14ac:dyDescent="0.2">
      <c r="A33" s="4">
        <v>27</v>
      </c>
      <c r="B33" s="5">
        <v>41921</v>
      </c>
      <c r="C33" s="6" t="s">
        <v>113</v>
      </c>
      <c r="D33" s="6" t="s">
        <v>113</v>
      </c>
      <c r="E33" s="6" t="s">
        <v>63</v>
      </c>
      <c r="F33" s="7" t="s">
        <v>93</v>
      </c>
      <c r="G33" s="55">
        <v>166.28</v>
      </c>
      <c r="H33" s="47">
        <v>1556.37</v>
      </c>
      <c r="I33" s="6" t="s">
        <v>114</v>
      </c>
      <c r="J33" s="8" t="s">
        <v>40</v>
      </c>
      <c r="K33" s="10" t="str">
        <f>HYPERLINK("https://drive.google.com/file/d/0Bxf6anvYj47HN1ZhR0pqbWNsTU0/view?usp=sharing","Leja me nr. 05-351-215513")</f>
        <v>Leja me nr. 05-351-215513</v>
      </c>
      <c r="L33" s="18" t="str">
        <f>HYPERLINK("https://drive.google.com/file/d/0Bxf6anvYj47HUHVCSlhNZXdpNWs/view?usp=sharing","Situacioni")</f>
        <v>Situacioni</v>
      </c>
    </row>
    <row r="34" spans="1:12" ht="25.5" x14ac:dyDescent="0.2">
      <c r="A34" s="4">
        <v>28</v>
      </c>
      <c r="B34" s="5">
        <v>41908</v>
      </c>
      <c r="C34" s="6" t="s">
        <v>115</v>
      </c>
      <c r="D34" s="6" t="s">
        <v>115</v>
      </c>
      <c r="E34" s="6" t="s">
        <v>116</v>
      </c>
      <c r="F34" s="7" t="s">
        <v>117</v>
      </c>
      <c r="G34" s="55">
        <v>334.37</v>
      </c>
      <c r="H34" s="47">
        <v>6687.4</v>
      </c>
      <c r="I34" s="6" t="s">
        <v>26</v>
      </c>
      <c r="J34" s="8" t="s">
        <v>118</v>
      </c>
      <c r="K34" s="10" t="str">
        <f>HYPERLINK("https://drive.google.com/file/d/0Bxf6anvYj47HN3NUcDhRbmxXVm8/view?usp=sharing","Leja me nr. 05-351-207803")</f>
        <v>Leja me nr. 05-351-207803</v>
      </c>
      <c r="L34" s="10" t="str">
        <f>HYPERLINK("https://drive.google.com/file/d/0Bxf6anvYj47HNnFQdlpaZVJ2dkU/view?usp=sharing","Situacioni")</f>
        <v>Situacioni</v>
      </c>
    </row>
    <row r="35" spans="1:12" ht="25.5" x14ac:dyDescent="0.2">
      <c r="A35" s="4">
        <v>29</v>
      </c>
      <c r="B35" s="5">
        <v>41907</v>
      </c>
      <c r="C35" s="6" t="s">
        <v>119</v>
      </c>
      <c r="D35" s="6" t="s">
        <v>120</v>
      </c>
      <c r="E35" s="6" t="s">
        <v>120</v>
      </c>
      <c r="F35" s="7" t="s">
        <v>22</v>
      </c>
      <c r="G35" s="55">
        <v>7168.4</v>
      </c>
      <c r="H35" s="47">
        <v>126407.84</v>
      </c>
      <c r="I35" s="6" t="s">
        <v>121</v>
      </c>
      <c r="J35" s="8" t="s">
        <v>18</v>
      </c>
      <c r="K35" s="10" t="str">
        <f>HYPERLINK("https://drive.google.com/file/d/0Bxf6anvYj47HWkRPRjFveHlfQ1k/view?usp=sharing","Leja me nr. 05-351-11706")</f>
        <v>Leja me nr. 05-351-11706</v>
      </c>
      <c r="L35" s="10" t="str">
        <f>HYPERLINK("https://drive.google.com/file/d/0Bxf6anvYj47HQ1loaUhkblRMQU0/view?usp=sharing","Situacioni")</f>
        <v>Situacioni</v>
      </c>
    </row>
    <row r="36" spans="1:12" ht="12.75" x14ac:dyDescent="0.2">
      <c r="A36" s="4">
        <v>30</v>
      </c>
      <c r="B36" s="5">
        <v>41907</v>
      </c>
      <c r="C36" s="6" t="s">
        <v>122</v>
      </c>
      <c r="D36" s="6" t="s">
        <v>122</v>
      </c>
      <c r="E36" s="6" t="s">
        <v>123</v>
      </c>
      <c r="F36" s="7" t="s">
        <v>124</v>
      </c>
      <c r="G36" s="57">
        <v>334.49</v>
      </c>
      <c r="H36" s="47">
        <v>3131.9</v>
      </c>
      <c r="I36" s="6" t="s">
        <v>54</v>
      </c>
      <c r="J36" s="8" t="s">
        <v>40</v>
      </c>
      <c r="K36" s="10" t="str">
        <f>HYPERLINK("https://drive.google.com/file/d/0Bxf6anvYj47HWGJieFFFdEY0U0U/view?usp=sharing","Leja me nr. 05-351-159459")</f>
        <v>Leja me nr. 05-351-159459</v>
      </c>
      <c r="L36" s="10" t="str">
        <f>HYPERLINK("https://drive.google.com/file/d/0Bxf6anvYj47HRXpmbHc5OTQ1eUk/view?usp=sharing","Situacioni")</f>
        <v>Situacioni</v>
      </c>
    </row>
    <row r="37" spans="1:12" ht="25.5" x14ac:dyDescent="0.2">
      <c r="A37" s="4">
        <v>31</v>
      </c>
      <c r="B37" s="5">
        <v>41907</v>
      </c>
      <c r="C37" s="6" t="s">
        <v>125</v>
      </c>
      <c r="D37" s="6" t="s">
        <v>125</v>
      </c>
      <c r="E37" s="6" t="s">
        <v>63</v>
      </c>
      <c r="F37" s="7" t="s">
        <v>61</v>
      </c>
      <c r="G37" s="55">
        <v>339.58</v>
      </c>
      <c r="H37" s="47">
        <v>3093.3</v>
      </c>
      <c r="I37" s="6" t="s">
        <v>54</v>
      </c>
      <c r="J37" s="8" t="s">
        <v>40</v>
      </c>
      <c r="K37" s="10" t="str">
        <f>HYPERLINK("https://drive.google.com/file/d/0Bxf6anvYj47HcURDSUM1bWU5bDg/view?usp=sharing","Leja me nr. 05-351-127032")</f>
        <v>Leja me nr. 05-351-127032</v>
      </c>
      <c r="L37" s="10" t="str">
        <f>HYPERLINK("https://drive.google.com/file/d/0Bxf6anvYj47HaWFQZ0FYTVBfOVk/view?usp=sharing","Situacioni")</f>
        <v>Situacioni</v>
      </c>
    </row>
    <row r="38" spans="1:12" ht="12.75" x14ac:dyDescent="0.2">
      <c r="A38" s="4">
        <v>32</v>
      </c>
      <c r="B38" s="5">
        <v>41905</v>
      </c>
      <c r="C38" s="6" t="s">
        <v>126</v>
      </c>
      <c r="D38" s="6" t="s">
        <v>126</v>
      </c>
      <c r="E38" s="6" t="s">
        <v>127</v>
      </c>
      <c r="F38" s="7" t="s">
        <v>128</v>
      </c>
      <c r="G38" s="55">
        <v>334.5</v>
      </c>
      <c r="H38" s="47">
        <v>3130.92</v>
      </c>
      <c r="I38" s="6" t="s">
        <v>129</v>
      </c>
      <c r="J38" s="8" t="s">
        <v>40</v>
      </c>
      <c r="K38" s="10" t="str">
        <f>HYPERLINK("https://drive.google.com/file/d/0Bxf6anvYj47HbFl5bzdaczdDYWs/view?usp=sharing","Leja me nr. 05-351-182016")</f>
        <v>Leja me nr. 05-351-182016</v>
      </c>
      <c r="L38" s="10" t="str">
        <f>HYPERLINK("https://drive.google.com/file/d/0Bxf6anvYj47HWmtPNWdHcF8wOXc/view?usp=sharing","Situacioni")</f>
        <v>Situacioni</v>
      </c>
    </row>
    <row r="39" spans="1:12" ht="25.5" x14ac:dyDescent="0.2">
      <c r="A39" s="4">
        <v>33</v>
      </c>
      <c r="B39" s="5">
        <v>41897</v>
      </c>
      <c r="C39" s="6" t="s">
        <v>130</v>
      </c>
      <c r="D39" s="6" t="s">
        <v>130</v>
      </c>
      <c r="E39" s="6" t="s">
        <v>131</v>
      </c>
      <c r="F39" s="7" t="s">
        <v>61</v>
      </c>
      <c r="G39" s="55">
        <v>95.91</v>
      </c>
      <c r="H39" s="47">
        <v>897.71</v>
      </c>
      <c r="I39" s="6" t="s">
        <v>58</v>
      </c>
      <c r="J39" s="8" t="s">
        <v>40</v>
      </c>
      <c r="K39" s="10" t="str">
        <f>HYPERLINK("https://drive.google.com/file/d/0Bxf6anvYj47HRHlHV2d6WXU4Z3M/view?usp=sharing","Leja me nr. 05-351-135520")</f>
        <v>Leja me nr. 05-351-135520</v>
      </c>
      <c r="L39" s="10" t="str">
        <f>HYPERLINK("https://drive.google.com/file/d/0Bxf6anvYj47HZ1J6M3NWZFVvSEU/view?usp=sharing","Situacioni")</f>
        <v>Situacioni</v>
      </c>
    </row>
    <row r="40" spans="1:12" ht="51" x14ac:dyDescent="0.2">
      <c r="A40" s="4">
        <v>34</v>
      </c>
      <c r="B40" s="5">
        <v>41893</v>
      </c>
      <c r="C40" s="6" t="s">
        <v>132</v>
      </c>
      <c r="D40" s="6" t="s">
        <v>20</v>
      </c>
      <c r="E40" s="6" t="s">
        <v>21</v>
      </c>
      <c r="F40" s="7" t="s">
        <v>30</v>
      </c>
      <c r="G40" s="55">
        <v>4401.8900000000003</v>
      </c>
      <c r="H40" s="47">
        <v>77444.350000000006</v>
      </c>
      <c r="I40" s="6" t="s">
        <v>31</v>
      </c>
      <c r="J40" s="8" t="s">
        <v>18</v>
      </c>
      <c r="K40" s="10" t="str">
        <f>HYPERLINK("https://drive.google.com/file/d/0Bxf6anvYj47HZjBSR2RDSUh4c0U/view?usp=sharing","Leja me nr. 05-351-49995/1")</f>
        <v>Leja me nr. 05-351-49995/1</v>
      </c>
      <c r="L40" s="10" t="str">
        <f>HYPERLINK("https://drive.google.com/file/d/0Bxf6anvYj47HM2FmaU5iOGpKMkU/view?usp=sharing","Situacioni")</f>
        <v>Situacioni</v>
      </c>
    </row>
    <row r="41" spans="1:12" ht="12.75" x14ac:dyDescent="0.2">
      <c r="A41" s="4">
        <v>35</v>
      </c>
      <c r="B41" s="5">
        <v>41892</v>
      </c>
      <c r="C41" s="6" t="s">
        <v>133</v>
      </c>
      <c r="D41" s="6" t="s">
        <v>134</v>
      </c>
      <c r="E41" s="6" t="s">
        <v>134</v>
      </c>
      <c r="F41" s="7" t="s">
        <v>30</v>
      </c>
      <c r="G41" s="55">
        <v>3830.6</v>
      </c>
      <c r="H41" s="47">
        <v>63075.26</v>
      </c>
      <c r="I41" s="6" t="s">
        <v>135</v>
      </c>
      <c r="J41" s="8" t="s">
        <v>18</v>
      </c>
      <c r="K41" s="10" t="str">
        <f>HYPERLINK("https://drive.google.com/file/d/0Bxf6anvYj47HRzBPVnRBUWVyNVU/view?usp=sharing","Leja me nr. 05-351-162843")</f>
        <v>Leja me nr. 05-351-162843</v>
      </c>
      <c r="L41" s="10" t="str">
        <f>HYPERLINK("https://drive.google.com/file/d/0Bxf6anvYj47HRnNUTzdVTFMySFE/view?usp=sharing","Situacioni")</f>
        <v>Situacioni</v>
      </c>
    </row>
    <row r="42" spans="1:12" ht="12.75" x14ac:dyDescent="0.2">
      <c r="A42" s="4">
        <v>36</v>
      </c>
      <c r="B42" s="5">
        <v>41891</v>
      </c>
      <c r="C42" s="6" t="s">
        <v>136</v>
      </c>
      <c r="D42" s="6" t="s">
        <v>136</v>
      </c>
      <c r="E42" s="6" t="s">
        <v>137</v>
      </c>
      <c r="F42" s="7" t="s">
        <v>138</v>
      </c>
      <c r="G42" s="55">
        <v>327.91</v>
      </c>
      <c r="H42" s="47">
        <v>3069.24</v>
      </c>
      <c r="I42" s="6" t="s">
        <v>58</v>
      </c>
      <c r="J42" s="8" t="s">
        <v>40</v>
      </c>
      <c r="K42" s="10" t="str">
        <f>HYPERLINK("https://drive.google.com/file/d/0Bxf6anvYj47HeVV1OFhyaGF5bGc/view?usp=sharing","Leja me nr. 05-351-203008")</f>
        <v>Leja me nr. 05-351-203008</v>
      </c>
      <c r="L42" s="10" t="str">
        <f>HYPERLINK("https://drive.google.com/file/d/0Bxf6anvYj47HUzJMdGo0YWt5eVk/view?usp=sharing","Situacioni")</f>
        <v>Situacioni</v>
      </c>
    </row>
    <row r="43" spans="1:12" ht="12.75" x14ac:dyDescent="0.2">
      <c r="A43" s="4">
        <v>37</v>
      </c>
      <c r="B43" s="5">
        <v>41886</v>
      </c>
      <c r="C43" s="6" t="s">
        <v>139</v>
      </c>
      <c r="D43" s="6" t="s">
        <v>140</v>
      </c>
      <c r="E43" s="6" t="s">
        <v>140</v>
      </c>
      <c r="F43" s="7" t="s">
        <v>44</v>
      </c>
      <c r="G43" s="55">
        <v>4400.99</v>
      </c>
      <c r="H43" s="47">
        <v>126133.3</v>
      </c>
      <c r="I43" s="6" t="s">
        <v>141</v>
      </c>
      <c r="J43" s="8" t="s">
        <v>18</v>
      </c>
      <c r="K43" s="10" t="str">
        <f>HYPERLINK("https://drive.google.com/file/d/0Bxf6anvYj47HY1htUi1oUDMtVkU/view?usp=sharing","Leja me nr. 05-351-119480")</f>
        <v>Leja me nr. 05-351-119480</v>
      </c>
      <c r="L43" s="10" t="str">
        <f>HYPERLINK("https://drive.google.com/file/d/0Bxf6anvYj47HeHY5eXNQM3hLbHM/view?usp=sharing","Situacioni")</f>
        <v>Situacioni</v>
      </c>
    </row>
    <row r="44" spans="1:12" ht="25.5" x14ac:dyDescent="0.2">
      <c r="A44" s="4">
        <v>38</v>
      </c>
      <c r="B44" s="5">
        <v>41886</v>
      </c>
      <c r="C44" s="6" t="s">
        <v>142</v>
      </c>
      <c r="D44" s="6" t="s">
        <v>142</v>
      </c>
      <c r="E44" s="6" t="s">
        <v>143</v>
      </c>
      <c r="F44" s="7" t="s">
        <v>144</v>
      </c>
      <c r="G44" s="56">
        <v>3650.7</v>
      </c>
      <c r="H44" s="47">
        <v>60848.86</v>
      </c>
      <c r="I44" s="6" t="s">
        <v>145</v>
      </c>
      <c r="J44" s="8" t="s">
        <v>18</v>
      </c>
      <c r="K44" s="10" t="str">
        <f>HYPERLINK("https://drive.google.com/file/d/0Bxf6anvYj47HSG5SOGoxMlFrOGc/view?usp=sharing","Leja me nr. 05-351-181443")</f>
        <v>Leja me nr. 05-351-181443</v>
      </c>
      <c r="L44" s="10" t="str">
        <f>HYPERLINK("https://drive.google.com/file/d/0Bxf6anvYj47Hd3dzUWR2OGFXVHc/view?usp=sharing","Situacioni")</f>
        <v>Situacioni</v>
      </c>
    </row>
    <row r="45" spans="1:12" ht="12.75" x14ac:dyDescent="0.2">
      <c r="A45" s="4">
        <v>39</v>
      </c>
      <c r="B45" s="5">
        <v>41885</v>
      </c>
      <c r="C45" s="6" t="s">
        <v>146</v>
      </c>
      <c r="D45" s="6" t="s">
        <v>146</v>
      </c>
      <c r="E45" s="6" t="s">
        <v>143</v>
      </c>
      <c r="F45" s="7" t="s">
        <v>138</v>
      </c>
      <c r="G45" s="55">
        <v>484.58</v>
      </c>
      <c r="H45" s="47">
        <v>9691.58</v>
      </c>
      <c r="I45" s="6" t="s">
        <v>54</v>
      </c>
      <c r="J45" s="8" t="s">
        <v>40</v>
      </c>
      <c r="K45" s="10" t="str">
        <f>HYPERLINK("https://drive.google.com/file/d/0Bxf6anvYj47HLVhxUlFlNGxmSnM/view?usp=sharing","Leja me nr, 05-351-191253")</f>
        <v>Leja me nr, 05-351-191253</v>
      </c>
      <c r="L45" s="10" t="str">
        <f>HYPERLINK("https://drive.google.com/file/d/0Bxf6anvYj47HRzgxYmJJTWJHb3c/view?usp=sharing","Situacioni")</f>
        <v>Situacioni</v>
      </c>
    </row>
    <row r="46" spans="1:12" ht="25.5" x14ac:dyDescent="0.2">
      <c r="A46" s="4">
        <v>40</v>
      </c>
      <c r="B46" s="5">
        <v>41885</v>
      </c>
      <c r="C46" s="6" t="s">
        <v>147</v>
      </c>
      <c r="D46" s="6" t="s">
        <v>147</v>
      </c>
      <c r="E46" s="6" t="s">
        <v>148</v>
      </c>
      <c r="F46" s="7" t="s">
        <v>149</v>
      </c>
      <c r="G46" s="55">
        <v>444.8</v>
      </c>
      <c r="H46" s="47">
        <v>8401.26</v>
      </c>
      <c r="I46" s="6" t="s">
        <v>150</v>
      </c>
      <c r="J46" s="8" t="s">
        <v>40</v>
      </c>
      <c r="K46" s="10" t="str">
        <f>HYPERLINK("https://drive.google.com/file/d/0Bxf6anvYj47HS3BhRTVKcjRJY3M/view?usp=sharing","Leja me nr. 05-351-153603")</f>
        <v>Leja me nr. 05-351-153603</v>
      </c>
      <c r="L46" s="10" t="str">
        <f>HYPERLINK("https://drive.google.com/file/d/0Bxf6anvYj47HSDRubU9hcXdEQTA/view?usp=sharing","Situacioni")</f>
        <v>Situacioni</v>
      </c>
    </row>
    <row r="47" spans="1:12" ht="25.5" x14ac:dyDescent="0.2">
      <c r="A47" s="4">
        <v>41</v>
      </c>
      <c r="B47" s="5">
        <v>41884</v>
      </c>
      <c r="C47" s="6" t="s">
        <v>151</v>
      </c>
      <c r="D47" s="6" t="s">
        <v>151</v>
      </c>
      <c r="E47" s="6" t="s">
        <v>152</v>
      </c>
      <c r="F47" s="7" t="s">
        <v>53</v>
      </c>
      <c r="G47" s="55">
        <v>274.99</v>
      </c>
      <c r="H47" s="47">
        <v>5130.6000000000004</v>
      </c>
      <c r="I47" s="6" t="s">
        <v>54</v>
      </c>
      <c r="J47" s="8" t="s">
        <v>40</v>
      </c>
      <c r="K47" s="10" t="str">
        <f>HYPERLINK("https://drive.google.com/file/d/0Bxf6anvYj47HUzJTRVFLV29yVEU/view?usp=sharing","Leja me nr. 05-351-204696")</f>
        <v>Leja me nr. 05-351-204696</v>
      </c>
      <c r="L47" s="10" t="str">
        <f>HYPERLINK("https://drive.google.com/file/d/0Bxf6anvYj47HZzFHMk1uQ2NzOUk/view?usp=sharing","Situacioni")</f>
        <v>Situacioni</v>
      </c>
    </row>
    <row r="48" spans="1:12" ht="25.5" x14ac:dyDescent="0.2">
      <c r="A48" s="4">
        <v>42</v>
      </c>
      <c r="B48" s="5">
        <v>41884</v>
      </c>
      <c r="C48" s="6" t="s">
        <v>151</v>
      </c>
      <c r="D48" s="6" t="s">
        <v>151</v>
      </c>
      <c r="E48" s="6" t="s">
        <v>152</v>
      </c>
      <c r="F48" s="7" t="s">
        <v>53</v>
      </c>
      <c r="G48" s="55">
        <v>264.99</v>
      </c>
      <c r="H48" s="47">
        <v>5130.6000000000004</v>
      </c>
      <c r="I48" s="6" t="s">
        <v>54</v>
      </c>
      <c r="J48" s="8" t="s">
        <v>40</v>
      </c>
      <c r="K48" s="10" t="str">
        <f>HYPERLINK("https://drive.google.com/file/d/0Bxf6anvYj47HVk5YYjlZSmtwbGs/view?usp=sharing","Leja me nr. 05-351-204687")</f>
        <v>Leja me nr. 05-351-204687</v>
      </c>
      <c r="L48" s="10" t="str">
        <f>HYPERLINK("https://drive.google.com/file/d/0Bxf6anvYj47HXzVsWWp1U1VQQms/view?usp=sharing","Situacioni")</f>
        <v>Situacioni</v>
      </c>
    </row>
    <row r="49" spans="1:12" ht="25.5" x14ac:dyDescent="0.2">
      <c r="A49" s="4">
        <v>43</v>
      </c>
      <c r="B49" s="5">
        <v>41878</v>
      </c>
      <c r="C49" s="6" t="s">
        <v>153</v>
      </c>
      <c r="D49" s="6" t="s">
        <v>153</v>
      </c>
      <c r="E49" s="6" t="s">
        <v>154</v>
      </c>
      <c r="F49" s="7" t="s">
        <v>155</v>
      </c>
      <c r="G49" s="55">
        <v>5303</v>
      </c>
      <c r="H49" s="47" t="s">
        <v>110</v>
      </c>
      <c r="I49" s="6" t="s">
        <v>39</v>
      </c>
      <c r="J49" s="8" t="s">
        <v>156</v>
      </c>
      <c r="K49" s="10" t="str">
        <f>HYPERLINK("https://drive.google.com/file/d/0Bxf6anvYj47HbndFZ3RfazlzbDA/view?usp=sharing","Leja me nr. 05-351-167402")</f>
        <v>Leja me nr. 05-351-167402</v>
      </c>
      <c r="L49" s="10" t="str">
        <f>HYPERLINK("https://drive.google.com/file/d/0Bxf6anvYj47Hd0JnR0tEbVNWcmc/view?usp=sharing","Situacioni")</f>
        <v>Situacioni</v>
      </c>
    </row>
    <row r="50" spans="1:12" ht="12.75" x14ac:dyDescent="0.2">
      <c r="A50" s="4">
        <v>44</v>
      </c>
      <c r="B50" s="5">
        <v>41872</v>
      </c>
      <c r="C50" s="6" t="s">
        <v>157</v>
      </c>
      <c r="D50" s="6" t="s">
        <v>157</v>
      </c>
      <c r="E50" s="6" t="s">
        <v>158</v>
      </c>
      <c r="F50" s="7" t="s">
        <v>30</v>
      </c>
      <c r="G50" s="55">
        <v>849.61</v>
      </c>
      <c r="H50" s="47">
        <v>14724.55</v>
      </c>
      <c r="I50" s="6" t="s">
        <v>159</v>
      </c>
      <c r="J50" s="8" t="s">
        <v>160</v>
      </c>
      <c r="K50" s="10" t="str">
        <f>HYPERLINK("https://drive.google.com/file/d/0Bxf6anvYj47Ha1UyYzJ6MjhpSWc/view?usp=sharing","Leja me nr. 05-351-166568")</f>
        <v>Leja me nr. 05-351-166568</v>
      </c>
      <c r="L50" s="10" t="str">
        <f>HYPERLINK("https://drive.google.com/file/d/0Bxf6anvYj47HSWNCWmU1cHpTVms/view?usp=sharing","Situacioni")</f>
        <v>Situacioni</v>
      </c>
    </row>
    <row r="51" spans="1:12" ht="25.5" x14ac:dyDescent="0.2">
      <c r="A51" s="4">
        <v>45</v>
      </c>
      <c r="B51" s="5">
        <v>41871</v>
      </c>
      <c r="C51" s="6" t="s">
        <v>161</v>
      </c>
      <c r="D51" s="6" t="s">
        <v>161</v>
      </c>
      <c r="E51" s="6" t="s">
        <v>162</v>
      </c>
      <c r="F51" s="7" t="s">
        <v>61</v>
      </c>
      <c r="G51" s="55">
        <v>270</v>
      </c>
      <c r="H51" s="47" t="s">
        <v>110</v>
      </c>
      <c r="I51" s="6" t="s">
        <v>54</v>
      </c>
      <c r="J51" s="8" t="s">
        <v>40</v>
      </c>
      <c r="K51" s="10" t="str">
        <f>HYPERLINK("https://drive.google.com/file/d/0Bxf6anvYj47HVmpVdXdOQzJ1OUU/view?usp=sharing","Leja me nr. 05-351-182752")</f>
        <v>Leja me nr. 05-351-182752</v>
      </c>
      <c r="L51" s="10" t="str">
        <f>HYPERLINK("https://drive.google.com/file/d/0Bxf6anvYj47HLUd5RTdidVQzaXM/view?usp=sharing","Situacioni")</f>
        <v>Situacioni</v>
      </c>
    </row>
    <row r="52" spans="1:12" ht="51" x14ac:dyDescent="0.2">
      <c r="A52" s="4">
        <v>46</v>
      </c>
      <c r="B52" s="5">
        <v>41859</v>
      </c>
      <c r="C52" s="6" t="s">
        <v>163</v>
      </c>
      <c r="D52" s="6" t="s">
        <v>164</v>
      </c>
      <c r="E52" s="6" t="s">
        <v>104</v>
      </c>
      <c r="F52" s="20" t="s">
        <v>44</v>
      </c>
      <c r="G52" s="56">
        <v>7084.3</v>
      </c>
      <c r="H52" s="47">
        <v>127844.16</v>
      </c>
      <c r="I52" s="6" t="s">
        <v>165</v>
      </c>
      <c r="J52" s="8" t="s">
        <v>46</v>
      </c>
      <c r="K52" s="10" t="str">
        <f>HYPERLINK("https://drive.google.com/file/d/0Bxf6anvYj47HYUlvaC1Ga0FyVlk/view?usp=sharing","Leja me nr. 05-351-96876")</f>
        <v>Leja me nr. 05-351-96876</v>
      </c>
      <c r="L52" s="10" t="str">
        <f>HYPERLINK("https://drive.google.com/file/d/0Bxf6anvYj47HRFQ3VF9EZll4TVE/view?usp=sharing","Situacioni")</f>
        <v>Situacioni</v>
      </c>
    </row>
    <row r="53" spans="1:12" ht="25.5" x14ac:dyDescent="0.2">
      <c r="A53" s="4">
        <v>47</v>
      </c>
      <c r="B53" s="5">
        <v>41859</v>
      </c>
      <c r="C53" s="6" t="s">
        <v>166</v>
      </c>
      <c r="D53" s="6" t="s">
        <v>166</v>
      </c>
      <c r="E53" s="6" t="s">
        <v>15</v>
      </c>
      <c r="F53" s="7" t="s">
        <v>16</v>
      </c>
      <c r="G53" s="55">
        <v>4582.26</v>
      </c>
      <c r="H53" s="47">
        <v>77552.2</v>
      </c>
      <c r="I53" s="6" t="s">
        <v>167</v>
      </c>
      <c r="J53" s="8" t="s">
        <v>18</v>
      </c>
      <c r="K53" s="10" t="str">
        <f>HYPERLINK("https://drive.google.com/file/d/0Bxf6anvYj47Hcm5KVkFfclZNVVk/view?usp=sharing","Leja me nr. 05-351-97253")</f>
        <v>Leja me nr. 05-351-97253</v>
      </c>
      <c r="L53" s="10" t="str">
        <f>HYPERLINK("https://drive.google.com/file/d/0Bxf6anvYj47HRXhrZUNmMm4taGc/view?usp=sharing","Situacioni")</f>
        <v>Situacioni</v>
      </c>
    </row>
    <row r="54" spans="1:12" ht="25.5" x14ac:dyDescent="0.2">
      <c r="A54" s="4">
        <v>48</v>
      </c>
      <c r="B54" s="5">
        <v>41851</v>
      </c>
      <c r="C54" s="6" t="s">
        <v>168</v>
      </c>
      <c r="D54" s="6" t="s">
        <v>168</v>
      </c>
      <c r="E54" s="6" t="s">
        <v>169</v>
      </c>
      <c r="F54" s="7" t="s">
        <v>57</v>
      </c>
      <c r="G54" s="55">
        <v>939.2</v>
      </c>
      <c r="H54" s="47">
        <v>18186.669999999998</v>
      </c>
      <c r="I54" s="6" t="s">
        <v>39</v>
      </c>
      <c r="J54" s="8" t="s">
        <v>40</v>
      </c>
      <c r="K54" s="10" t="str">
        <f>HYPERLINK("https://drive.google.com/file/d/0Bxf6anvYj47HSEdyNklmdzBUN2M/view?usp=sharing","Leja me nr. 05-351-168697")</f>
        <v>Leja me nr. 05-351-168697</v>
      </c>
      <c r="L54" s="10" t="str">
        <f>HYPERLINK("https://drive.google.com/file/d/0Bxf6anvYj47HZXBlbjF1QmYzU1E/view?usp=sharing","Situacioni")</f>
        <v>Situacioni</v>
      </c>
    </row>
    <row r="55" spans="1:12" ht="12.75" x14ac:dyDescent="0.2">
      <c r="A55" s="4">
        <v>49</v>
      </c>
      <c r="B55" s="5">
        <v>41850</v>
      </c>
      <c r="C55" s="6" t="s">
        <v>170</v>
      </c>
      <c r="D55" s="6" t="s">
        <v>171</v>
      </c>
      <c r="E55" s="6" t="s">
        <v>172</v>
      </c>
      <c r="F55" s="7" t="s">
        <v>44</v>
      </c>
      <c r="G55" s="55">
        <v>14072.7</v>
      </c>
      <c r="H55" s="47">
        <v>241035.3</v>
      </c>
      <c r="I55" s="6" t="s">
        <v>173</v>
      </c>
      <c r="J55" s="8" t="s">
        <v>46</v>
      </c>
      <c r="K55" s="10" t="str">
        <f>HYPERLINK("https://drive.google.com/file/d/0Bxf6anvYj47HNFE3UUV1bzZuS3c/view?usp=sharing","Leja me nr. 05-351-40330")</f>
        <v>Leja me nr. 05-351-40330</v>
      </c>
      <c r="L55" s="10" t="str">
        <f>HYPERLINK("https://drive.google.com/file/d/0Bxf6anvYj47HOUl6cEdUUmlKTWM/view?usp=sharing","Situacioni")</f>
        <v>Situacioni</v>
      </c>
    </row>
    <row r="56" spans="1:12" ht="25.5" x14ac:dyDescent="0.2">
      <c r="A56" s="4">
        <v>50</v>
      </c>
      <c r="B56" s="5">
        <v>41849</v>
      </c>
      <c r="C56" s="6" t="s">
        <v>151</v>
      </c>
      <c r="D56" s="6" t="s">
        <v>151</v>
      </c>
      <c r="E56" s="6" t="s">
        <v>152</v>
      </c>
      <c r="F56" s="7" t="s">
        <v>53</v>
      </c>
      <c r="G56" s="55">
        <v>264.99</v>
      </c>
      <c r="H56" s="47">
        <v>4662</v>
      </c>
      <c r="I56" s="6" t="s">
        <v>54</v>
      </c>
      <c r="J56" s="8" t="s">
        <v>40</v>
      </c>
      <c r="K56" s="10" t="str">
        <f>HYPERLINK("https://drive.google.com/file/d/0Bxf6anvYj47HUVd5VE9BNXVITlk/view?usp=sharing","Leja me nr. 05-351-206800")</f>
        <v>Leja me nr. 05-351-206800</v>
      </c>
      <c r="L56" s="10" t="str">
        <f>HYPERLINK("https://drive.google.com/file/d/0Bxf6anvYj47HQzg2SkNWeWwtYVk/view?usp=sharing","Situacioni")</f>
        <v>Situacioni</v>
      </c>
    </row>
    <row r="57" spans="1:12" ht="25.5" x14ac:dyDescent="0.2">
      <c r="A57" s="4">
        <v>51</v>
      </c>
      <c r="B57" s="5">
        <v>41849</v>
      </c>
      <c r="C57" s="6" t="s">
        <v>174</v>
      </c>
      <c r="D57" s="6" t="s">
        <v>174</v>
      </c>
      <c r="E57" s="6" t="s">
        <v>175</v>
      </c>
      <c r="F57" s="7" t="s">
        <v>109</v>
      </c>
      <c r="G57" s="55">
        <v>130</v>
      </c>
      <c r="H57" s="47">
        <v>1216.8</v>
      </c>
      <c r="I57" s="6" t="s">
        <v>58</v>
      </c>
      <c r="J57" s="17" t="s">
        <v>176</v>
      </c>
      <c r="K57" s="10" t="str">
        <f>HYPERLINK("https://drive.google.com/file/d/0Bxf6anvYj47HZHlVR2U4RUk2VjA/view?usp=sharing","Leja nr. 05-351-167215")</f>
        <v>Leja nr. 05-351-167215</v>
      </c>
      <c r="L57" s="10" t="str">
        <f>HYPERLINK("https://drive.google.com/file/d/0Bxf6anvYj47HcGJsYVpyY2YwdW8/view?usp=sharing","Situacioni")</f>
        <v>Situacioni</v>
      </c>
    </row>
    <row r="58" spans="1:12" ht="12.75" x14ac:dyDescent="0.2">
      <c r="A58" s="4">
        <v>52</v>
      </c>
      <c r="B58" s="5">
        <v>41843</v>
      </c>
      <c r="C58" s="6" t="s">
        <v>177</v>
      </c>
      <c r="D58" s="6" t="s">
        <v>177</v>
      </c>
      <c r="E58" s="6" t="s">
        <v>21</v>
      </c>
      <c r="F58" s="7" t="s">
        <v>178</v>
      </c>
      <c r="G58" s="55">
        <v>449.75</v>
      </c>
      <c r="H58" s="47">
        <v>9073.61</v>
      </c>
      <c r="I58" s="6" t="s">
        <v>39</v>
      </c>
      <c r="J58" s="8" t="s">
        <v>40</v>
      </c>
      <c r="K58" s="10" t="str">
        <f>HYPERLINK("https://drive.google.com/file/d/0Bxf6anvYj47HWEdQN0lhXzhHNVk/view?usp=sharing","Leja me nr. 05-351-118739")</f>
        <v>Leja me nr. 05-351-118739</v>
      </c>
      <c r="L58" s="10" t="str">
        <f>HYPERLINK("https://drive.google.com/file/d/0Bxf6anvYj47HSXN3RWdWaE5sUkU/view?usp=sharing","Situacioni")</f>
        <v>Situacioni</v>
      </c>
    </row>
    <row r="59" spans="1:12" ht="25.5" x14ac:dyDescent="0.2">
      <c r="A59" s="4">
        <v>53</v>
      </c>
      <c r="B59" s="5">
        <v>41843</v>
      </c>
      <c r="C59" s="6" t="s">
        <v>151</v>
      </c>
      <c r="D59" s="6" t="s">
        <v>151</v>
      </c>
      <c r="E59" s="6" t="s">
        <v>179</v>
      </c>
      <c r="F59" s="7" t="s">
        <v>53</v>
      </c>
      <c r="G59" s="55">
        <v>264.99</v>
      </c>
      <c r="H59" s="47">
        <v>4662</v>
      </c>
      <c r="I59" s="6" t="s">
        <v>54</v>
      </c>
      <c r="J59" s="8" t="s">
        <v>40</v>
      </c>
      <c r="K59" s="10" t="str">
        <f>HYPERLINK("https://drive.google.com/file/d/0Bxf6anvYj47HYU5hendJUGc0c3M/view?usp=sharing","Leja me nr. 05-351-206804")</f>
        <v>Leja me nr. 05-351-206804</v>
      </c>
      <c r="L59" s="10" t="str">
        <f>HYPERLINK("https://drive.google.com/file/d/0Bxf6anvYj47HbjVUWURwd2IxSW8/view?usp=sharing","Situacioni")</f>
        <v>Situacioni</v>
      </c>
    </row>
    <row r="60" spans="1:12" ht="25.5" x14ac:dyDescent="0.2">
      <c r="A60" s="4">
        <v>54</v>
      </c>
      <c r="B60" s="5">
        <v>41834</v>
      </c>
      <c r="C60" s="6" t="s">
        <v>180</v>
      </c>
      <c r="D60" s="6" t="s">
        <v>180</v>
      </c>
      <c r="E60" s="6" t="s">
        <v>181</v>
      </c>
      <c r="F60" s="7" t="s">
        <v>30</v>
      </c>
      <c r="G60" s="59" t="s">
        <v>182</v>
      </c>
      <c r="H60" s="47" t="s">
        <v>183</v>
      </c>
      <c r="I60" s="6" t="s">
        <v>184</v>
      </c>
      <c r="J60" s="6" t="s">
        <v>185</v>
      </c>
      <c r="K60" s="10" t="str">
        <f>HYPERLINK("https://drive.google.com/file/d/0Bxf6anvYj47Ha1A0ZTBoOW1RU0k/view?usp=sharing","Leja me nr. 05-350-70681")</f>
        <v>Leja me nr. 05-350-70681</v>
      </c>
      <c r="L60" s="10" t="str">
        <f>HYPERLINK("https://drive.google.com/file/d/0Bxf6anvYj47HdkpYSE5TeG55N00/view?usp=sharing","Situacioni")</f>
        <v>Situacioni</v>
      </c>
    </row>
    <row r="61" spans="1:12" ht="12.75" x14ac:dyDescent="0.2">
      <c r="A61" s="4">
        <v>55</v>
      </c>
      <c r="B61" s="5">
        <v>41831</v>
      </c>
      <c r="C61" s="6" t="s">
        <v>186</v>
      </c>
      <c r="D61" s="6" t="s">
        <v>186</v>
      </c>
      <c r="E61" s="6" t="s">
        <v>187</v>
      </c>
      <c r="F61" s="7" t="s">
        <v>188</v>
      </c>
      <c r="G61" s="55">
        <v>125</v>
      </c>
      <c r="H61" s="47">
        <v>1170</v>
      </c>
      <c r="I61" s="6" t="s">
        <v>26</v>
      </c>
      <c r="J61" s="8" t="s">
        <v>40</v>
      </c>
      <c r="K61" s="10" t="str">
        <f>HYPERLINK("https://drive.google.com/file/d/0Bxf6anvYj47HZExHb3MxaVJob1k/view?usp=sharing","Leja me nr. 05-351-159637")</f>
        <v>Leja me nr. 05-351-159637</v>
      </c>
      <c r="L61" s="10" t="str">
        <f>HYPERLINK("https://drive.google.com/file/d/0Bxf6anvYj47HaEFnX0RtRnF1TEE/view?usp=sharing","Situacioni")</f>
        <v>Situacioni</v>
      </c>
    </row>
    <row r="62" spans="1:12" ht="25.5" x14ac:dyDescent="0.2">
      <c r="A62" s="4">
        <v>56</v>
      </c>
      <c r="B62" s="5">
        <v>41830</v>
      </c>
      <c r="C62" s="6" t="s">
        <v>189</v>
      </c>
      <c r="D62" s="6" t="s">
        <v>42</v>
      </c>
      <c r="E62" s="6" t="s">
        <v>43</v>
      </c>
      <c r="F62" s="7" t="s">
        <v>44</v>
      </c>
      <c r="G62" s="55">
        <v>5175.8999999999996</v>
      </c>
      <c r="H62" s="47">
        <v>111858.83</v>
      </c>
      <c r="I62" s="6" t="s">
        <v>45</v>
      </c>
      <c r="J62" s="21" t="s">
        <v>46</v>
      </c>
      <c r="K62" s="10" t="str">
        <f>HYPERLINK("https://drive.google.com/file/d/0Bxf6anvYj47HdG16Z2RXRFdxWFk/view?usp=sharing","Leja me nr. 05-351-240480")</f>
        <v>Leja me nr. 05-351-240480</v>
      </c>
      <c r="L62" s="10" t="str">
        <f>HYPERLINK("https://drive.google.com/file/d/0Bxf6anvYj47HT3JNNXlmYkZvNzQ/view?usp=sharing","Situacioni")</f>
        <v>Situacioni</v>
      </c>
    </row>
    <row r="63" spans="1:12" ht="25.5" x14ac:dyDescent="0.2">
      <c r="A63" s="4">
        <v>57</v>
      </c>
      <c r="B63" s="5">
        <v>41830</v>
      </c>
      <c r="C63" s="6" t="s">
        <v>190</v>
      </c>
      <c r="D63" s="6" t="s">
        <v>190</v>
      </c>
      <c r="E63" s="6" t="s">
        <v>191</v>
      </c>
      <c r="F63" s="7" t="s">
        <v>192</v>
      </c>
      <c r="G63" s="55">
        <v>394.98</v>
      </c>
      <c r="H63" s="47">
        <v>7450.05</v>
      </c>
      <c r="I63" s="6" t="s">
        <v>54</v>
      </c>
      <c r="J63" s="8" t="s">
        <v>40</v>
      </c>
      <c r="K63" s="10" t="str">
        <f>HYPERLINK("https://drive.google.com/file/d/0Bxf6anvYj47HNXhSTU1NRDJrSjQ/view?usp=sharing","Leja me nr. 05-351-94503")</f>
        <v>Leja me nr. 05-351-94503</v>
      </c>
      <c r="L63" s="10" t="str">
        <f>HYPERLINK("https://drive.google.com/file/d/0Bxf6anvYj47HbHZSYXB1RXpOWVE/view?usp=sharing","Situacioni")</f>
        <v>Situacioni</v>
      </c>
    </row>
    <row r="64" spans="1:12" ht="25.5" x14ac:dyDescent="0.2">
      <c r="A64" s="4">
        <v>58</v>
      </c>
      <c r="B64" s="5">
        <v>41830</v>
      </c>
      <c r="C64" s="6" t="s">
        <v>193</v>
      </c>
      <c r="D64" s="6" t="s">
        <v>193</v>
      </c>
      <c r="E64" s="6" t="s">
        <v>194</v>
      </c>
      <c r="F64" s="7" t="s">
        <v>61</v>
      </c>
      <c r="G64" s="56">
        <v>258.07</v>
      </c>
      <c r="H64" s="47">
        <v>2415.5300000000002</v>
      </c>
      <c r="I64" s="6" t="s">
        <v>58</v>
      </c>
      <c r="J64" s="8" t="s">
        <v>40</v>
      </c>
      <c r="K64" s="10" t="str">
        <f>HYPERLINK("https://drive.google.com/file/d/0Bxf6anvYj47Ham14dXdEN29rOVE/view?usp=sharing","Leja me nr. 05-351-151750")</f>
        <v>Leja me nr. 05-351-151750</v>
      </c>
      <c r="L64" s="10" t="str">
        <f>HYPERLINK("https://drive.google.com/file/d/0Bxf6anvYj47HQU5UUF85d2FsREE/view?usp=sharing","Situacioni")</f>
        <v>Situacioni</v>
      </c>
    </row>
    <row r="65" spans="1:12" ht="12.75" x14ac:dyDescent="0.2">
      <c r="A65" s="4">
        <v>59</v>
      </c>
      <c r="B65" s="5">
        <v>41816</v>
      </c>
      <c r="C65" s="6" t="s">
        <v>195</v>
      </c>
      <c r="D65" s="6" t="s">
        <v>195</v>
      </c>
      <c r="E65" s="6" t="s">
        <v>21</v>
      </c>
      <c r="F65" s="7" t="s">
        <v>57</v>
      </c>
      <c r="G65" s="55">
        <v>155.25</v>
      </c>
      <c r="H65" s="47">
        <v>1317.47</v>
      </c>
      <c r="I65" s="6" t="s">
        <v>196</v>
      </c>
      <c r="J65" s="8" t="s">
        <v>40</v>
      </c>
      <c r="K65" s="10" t="str">
        <f>HYPERLINK("https://drive.google.com/file/d/0Bxf6anvYj47HcnJoRnZPVjNNQjQ/view?usp=sharing","Leja me nr. 05-351-143343")</f>
        <v>Leja me nr. 05-351-143343</v>
      </c>
      <c r="L65" s="10" t="str">
        <f>HYPERLINK("https://drive.google.com/file/d/0Bxf6anvYj47HZ2N0YUZhUlc2dUk/view?usp=sharing","Situacioni")</f>
        <v>Situacioni</v>
      </c>
    </row>
    <row r="66" spans="1:12" ht="25.5" x14ac:dyDescent="0.2">
      <c r="A66" s="4">
        <v>60</v>
      </c>
      <c r="B66" s="5">
        <v>41816</v>
      </c>
      <c r="C66" s="6" t="s">
        <v>153</v>
      </c>
      <c r="D66" s="6" t="s">
        <v>153</v>
      </c>
      <c r="E66" s="6" t="s">
        <v>154</v>
      </c>
      <c r="F66" s="7" t="s">
        <v>197</v>
      </c>
      <c r="G66" s="55">
        <v>3397.37</v>
      </c>
      <c r="H66" s="47" t="s">
        <v>110</v>
      </c>
      <c r="I66" s="6" t="s">
        <v>198</v>
      </c>
      <c r="J66" s="6" t="s">
        <v>199</v>
      </c>
      <c r="K66" s="10" t="str">
        <f>HYPERLINK("https://drive.google.com/file/d/0Bxf6anvYj47HanRUVGE5WGZ0VUk/view?usp=sharing","Leja me nr. 05-351-122539")</f>
        <v>Leja me nr. 05-351-122539</v>
      </c>
      <c r="L66" s="10" t="str">
        <f>HYPERLINK("https://drive.google.com/file/d/0Bxf6anvYj47HYVQ1a2pLVDdaeGs/view?usp=sharing","Situacioni")</f>
        <v>Situacioni</v>
      </c>
    </row>
    <row r="67" spans="1:12" ht="12.75" x14ac:dyDescent="0.2">
      <c r="A67" s="4">
        <v>61</v>
      </c>
      <c r="B67" s="5">
        <v>41814</v>
      </c>
      <c r="C67" s="6" t="s">
        <v>200</v>
      </c>
      <c r="D67" s="6" t="s">
        <v>200</v>
      </c>
      <c r="E67" s="6" t="s">
        <v>201</v>
      </c>
      <c r="F67" s="7" t="s">
        <v>202</v>
      </c>
      <c r="G67" s="55">
        <v>109.15</v>
      </c>
      <c r="H67" s="47">
        <v>1021.64</v>
      </c>
      <c r="I67" s="6" t="s">
        <v>203</v>
      </c>
      <c r="J67" s="8" t="s">
        <v>87</v>
      </c>
      <c r="K67" s="10" t="str">
        <f>HYPERLINK("https://drive.google.com/file/d/0Bxf6anvYj47HaVlnV1g5Sml5ZVU/view?usp=sharing","Leja me nr. 05-351-132005")</f>
        <v>Leja me nr. 05-351-132005</v>
      </c>
      <c r="L67" s="10" t="str">
        <f>HYPERLINK("https://drive.google.com/file/d/0Bxf6anvYj47HSk5XblBJT0ZJZlk/view?usp=sharing","Situacioni")</f>
        <v>Situacioni</v>
      </c>
    </row>
    <row r="68" spans="1:12" ht="25.5" x14ac:dyDescent="0.2">
      <c r="A68" s="4">
        <v>62</v>
      </c>
      <c r="B68" s="5">
        <v>41810</v>
      </c>
      <c r="C68" s="6" t="s">
        <v>204</v>
      </c>
      <c r="D68" s="6" t="s">
        <v>204</v>
      </c>
      <c r="E68" s="6" t="s">
        <v>191</v>
      </c>
      <c r="F68" s="7" t="s">
        <v>192</v>
      </c>
      <c r="G68" s="55">
        <v>434</v>
      </c>
      <c r="H68" s="47">
        <v>8237.1</v>
      </c>
      <c r="I68" s="6" t="s">
        <v>54</v>
      </c>
      <c r="J68" s="8" t="s">
        <v>40</v>
      </c>
      <c r="K68" s="10" t="str">
        <f>HYPERLINK("https://drive.google.com/file/d/0Bxf6anvYj47HVzZFN3dNM011UjA/view?usp=sharing","Leja me nr. 05-351-94511")</f>
        <v>Leja me nr. 05-351-94511</v>
      </c>
      <c r="L68" s="10" t="str">
        <f>HYPERLINK("https://drive.google.com/file/d/0Bxf6anvYj47HbUtoRVJ6M1ZsYjg/view?usp=sharing","Situacioni")</f>
        <v>Situacioni</v>
      </c>
    </row>
    <row r="69" spans="1:12" ht="51" x14ac:dyDescent="0.2">
      <c r="A69" s="4">
        <v>63</v>
      </c>
      <c r="B69" s="5">
        <v>41808</v>
      </c>
      <c r="C69" s="6" t="s">
        <v>205</v>
      </c>
      <c r="D69" s="6" t="s">
        <v>206</v>
      </c>
      <c r="E69" s="6" t="s">
        <v>206</v>
      </c>
      <c r="F69" s="7" t="s">
        <v>30</v>
      </c>
      <c r="G69" s="55">
        <v>15603.18</v>
      </c>
      <c r="H69" s="47">
        <v>262895.90000000002</v>
      </c>
      <c r="I69" s="6" t="s">
        <v>207</v>
      </c>
      <c r="J69" s="8" t="s">
        <v>18</v>
      </c>
      <c r="K69" s="10" t="str">
        <f>HYPERLINK("https://drive.google.com/file/d/0Bxf6anvYj47HQmJhYm82ZW9rQzg/view?usp=sharing","Leja me nr. 05-351-35292")</f>
        <v>Leja me nr. 05-351-35292</v>
      </c>
      <c r="L69" s="10" t="str">
        <f>HYPERLINK("https://drive.google.com/file/d/0Bxf6anvYj47HM2pqa2MzWTlER1E/view?usp=sharing","Situacioni")</f>
        <v>Situacioni</v>
      </c>
    </row>
    <row r="70" spans="1:12" ht="25.5" x14ac:dyDescent="0.2">
      <c r="A70" s="4">
        <v>64</v>
      </c>
      <c r="B70" s="5">
        <v>41806</v>
      </c>
      <c r="C70" s="6" t="s">
        <v>208</v>
      </c>
      <c r="D70" s="6" t="s">
        <v>208</v>
      </c>
      <c r="E70" s="6" t="s">
        <v>209</v>
      </c>
      <c r="F70" s="7" t="s">
        <v>53</v>
      </c>
      <c r="G70" s="55">
        <v>102.75</v>
      </c>
      <c r="H70" s="47">
        <v>961.74</v>
      </c>
      <c r="I70" s="6" t="s">
        <v>26</v>
      </c>
      <c r="J70" s="8" t="s">
        <v>40</v>
      </c>
      <c r="K70" s="10" t="str">
        <f>HYPERLINK("https://drive.google.com/file/d/0Bxf6anvYj47HWlM4d3NLOVRDTk0/view?usp=sharing","Leja me nr. 05-315-141713")</f>
        <v>Leja me nr. 05-315-141713</v>
      </c>
      <c r="L70" s="10" t="str">
        <f>HYPERLINK("https://drive.google.com/file/d/0Bxf6anvYj47HazBSalMzeHlzTHc/view?usp=sharing","Situacioni")</f>
        <v>Situacioni</v>
      </c>
    </row>
    <row r="71" spans="1:12" ht="25.5" x14ac:dyDescent="0.2">
      <c r="A71" s="4">
        <v>65</v>
      </c>
      <c r="B71" s="5">
        <v>41806</v>
      </c>
      <c r="C71" s="22" t="s">
        <v>210</v>
      </c>
      <c r="D71" s="22" t="s">
        <v>211</v>
      </c>
      <c r="E71" s="6" t="s">
        <v>212</v>
      </c>
      <c r="F71" s="7" t="s">
        <v>213</v>
      </c>
      <c r="G71" s="55">
        <v>2364.3000000000002</v>
      </c>
      <c r="H71" s="47" t="s">
        <v>110</v>
      </c>
      <c r="I71" s="6" t="s">
        <v>54</v>
      </c>
      <c r="J71" s="8" t="s">
        <v>214</v>
      </c>
      <c r="K71" s="10" t="str">
        <f>HYPERLINK("https://drive.google.com/file/d/0Bxf6anvYj47HQy03RkUtaEhEM0E/view?usp=sharing","Leja me nr. 05-351-26326")</f>
        <v>Leja me nr. 05-351-26326</v>
      </c>
      <c r="L71" s="10" t="str">
        <f>HYPERLINK("https://drive.google.com/file/d/0Bxf6anvYj47HakltMzFUM3lOUk0/view?usp=sharing","Situacioni")</f>
        <v>Situacioni</v>
      </c>
    </row>
    <row r="72" spans="1:12" ht="25.5" x14ac:dyDescent="0.2">
      <c r="A72" s="4">
        <v>66</v>
      </c>
      <c r="B72" s="5">
        <v>41802</v>
      </c>
      <c r="C72" s="6" t="s">
        <v>215</v>
      </c>
      <c r="D72" s="6" t="s">
        <v>215</v>
      </c>
      <c r="E72" s="6" t="s">
        <v>191</v>
      </c>
      <c r="F72" s="7" t="s">
        <v>192</v>
      </c>
      <c r="G72" s="55">
        <v>374.34</v>
      </c>
      <c r="H72" s="47">
        <v>6820.6</v>
      </c>
      <c r="I72" s="6" t="s">
        <v>54</v>
      </c>
      <c r="J72" s="8" t="s">
        <v>40</v>
      </c>
      <c r="K72" s="10" t="str">
        <f>HYPERLINK("https://drive.google.com/file/d/0Bxf6anvYj47HcHJVdW5BcTZQU28/view?usp=sharing","Leja me nr. 05-351-94519")</f>
        <v>Leja me nr. 05-351-94519</v>
      </c>
      <c r="L72" s="10" t="str">
        <f>HYPERLINK("https://drive.google.com/file/d/0Bxf6anvYj47HSko3MGtXN0ZQZWs/view?usp=sharing","Situacioni")</f>
        <v>Situacioni</v>
      </c>
    </row>
    <row r="73" spans="1:12" ht="12.75" x14ac:dyDescent="0.2">
      <c r="A73" s="4">
        <v>67</v>
      </c>
      <c r="B73" s="5">
        <v>41799</v>
      </c>
      <c r="C73" s="6" t="s">
        <v>216</v>
      </c>
      <c r="D73" s="6" t="s">
        <v>216</v>
      </c>
      <c r="E73" s="6" t="s">
        <v>100</v>
      </c>
      <c r="F73" s="7" t="s">
        <v>109</v>
      </c>
      <c r="G73" s="55">
        <v>50</v>
      </c>
      <c r="H73" s="47">
        <v>468</v>
      </c>
      <c r="I73" s="6" t="s">
        <v>26</v>
      </c>
      <c r="J73" s="8" t="s">
        <v>217</v>
      </c>
      <c r="K73" s="10" t="str">
        <f>HYPERLINK("https://drive.google.com/file/d/0Bxf6anvYj47HTlhUQ1lFWGhLSjA/view?usp=sharing","Leja me nr. 05-351-121314")</f>
        <v>Leja me nr. 05-351-121314</v>
      </c>
      <c r="L73" s="10" t="str">
        <f>HYPERLINK("https://drive.google.com/file/d/0Bxf6anvYj47HVWM2ckJyVlpCWkU/view?usp=sharing","Situacioni")</f>
        <v>Situacioni</v>
      </c>
    </row>
    <row r="74" spans="1:12" ht="38.25" x14ac:dyDescent="0.2">
      <c r="A74" s="4">
        <v>68</v>
      </c>
      <c r="B74" s="5">
        <v>41792</v>
      </c>
      <c r="C74" s="6" t="s">
        <v>218</v>
      </c>
      <c r="D74" s="6" t="s">
        <v>180</v>
      </c>
      <c r="E74" s="6" t="s">
        <v>219</v>
      </c>
      <c r="F74" s="7" t="s">
        <v>30</v>
      </c>
      <c r="G74" s="55">
        <v>8947.7000000000007</v>
      </c>
      <c r="H74" s="48">
        <v>140314.84</v>
      </c>
      <c r="I74" s="6" t="s">
        <v>220</v>
      </c>
      <c r="J74" s="8" t="s">
        <v>18</v>
      </c>
      <c r="K74" s="10" t="str">
        <f>HYPERLINK("https://drive.google.com/file/d/0Bxf6anvYj47HeF9WTTNrcFZ5MGM/view?usp=sharing","Leja me nr. 05-351-65168")</f>
        <v>Leja me nr. 05-351-65168</v>
      </c>
      <c r="L74" s="10" t="str">
        <f>HYPERLINK("https://drive.google.com/file/d/0Bxf6anvYj47HVXhfczhnanpUWm8/view?usp=sharing","Situacioni")</f>
        <v>Situacioni</v>
      </c>
    </row>
    <row r="75" spans="1:12" ht="25.5" x14ac:dyDescent="0.2">
      <c r="A75" s="4">
        <v>69</v>
      </c>
      <c r="B75" s="5">
        <v>41786</v>
      </c>
      <c r="C75" s="6" t="s">
        <v>221</v>
      </c>
      <c r="D75" s="6" t="s">
        <v>221</v>
      </c>
      <c r="E75" s="6" t="s">
        <v>222</v>
      </c>
      <c r="F75" s="7" t="s">
        <v>61</v>
      </c>
      <c r="G75" s="55">
        <v>332.9</v>
      </c>
      <c r="H75" s="47">
        <v>3024.97</v>
      </c>
      <c r="I75" s="6" t="s">
        <v>54</v>
      </c>
      <c r="J75" s="8" t="s">
        <v>40</v>
      </c>
      <c r="K75" s="10" t="str">
        <f>HYPERLINK("https://drive.google.com/file/d/0Bxf6anvYj47HLUxrSEw2R3VaWVE/view?usp=sharing","Leja me nr. 05-351-68712")</f>
        <v>Leja me nr. 05-351-68712</v>
      </c>
      <c r="L75" s="10" t="str">
        <f>HYPERLINK("https://drive.google.com/file/d/0Bxf6anvYj47HVEhmdmdKdVhNdmc/view?usp=sharing","Situacioni")</f>
        <v>Situacioni</v>
      </c>
    </row>
    <row r="76" spans="1:12" ht="12.75" x14ac:dyDescent="0.2">
      <c r="A76" s="4">
        <v>70</v>
      </c>
      <c r="B76" s="5">
        <v>41782</v>
      </c>
      <c r="C76" s="6" t="s">
        <v>223</v>
      </c>
      <c r="D76" s="6" t="s">
        <v>223</v>
      </c>
      <c r="E76" s="6" t="s">
        <v>224</v>
      </c>
      <c r="F76" s="7" t="s">
        <v>202</v>
      </c>
      <c r="G76" s="55">
        <v>175</v>
      </c>
      <c r="H76" s="47">
        <v>1638</v>
      </c>
      <c r="I76" s="6" t="s">
        <v>58</v>
      </c>
      <c r="J76" s="8" t="s">
        <v>40</v>
      </c>
      <c r="K76" s="10" t="str">
        <f>HYPERLINK("https://drive.google.com/file/d/0Bxf6anvYj47HZ0NSZElXMDhyVm8/view?usp=sharing","Leja me nr. 05-351-90236")</f>
        <v>Leja me nr. 05-351-90236</v>
      </c>
      <c r="L76" s="10" t="str">
        <f>HYPERLINK("https://drive.google.com/file/d/0Bxf6anvYj47HSHZHU3VXRklLb3c/view?usp=sharing","Situacioni")</f>
        <v>Situacioni</v>
      </c>
    </row>
    <row r="77" spans="1:12" ht="12.75" x14ac:dyDescent="0.2">
      <c r="A77" s="4">
        <v>71</v>
      </c>
      <c r="B77" s="5">
        <v>41778</v>
      </c>
      <c r="C77" s="6" t="s">
        <v>225</v>
      </c>
      <c r="D77" s="6" t="s">
        <v>226</v>
      </c>
      <c r="E77" s="6" t="s">
        <v>227</v>
      </c>
      <c r="F77" s="7" t="s">
        <v>30</v>
      </c>
      <c r="G77" s="55">
        <v>6961.7</v>
      </c>
      <c r="H77" s="47">
        <v>122425.46</v>
      </c>
      <c r="I77" s="6" t="s">
        <v>228</v>
      </c>
      <c r="J77" s="8" t="s">
        <v>18</v>
      </c>
      <c r="K77" s="10" t="str">
        <f>HYPERLINK("https://drive.google.com/file/d/0Bxf6anvYj47HeGZld3dyNUxWZzg/view?usp=sharing","Leja me nr. 05-351-86967")</f>
        <v>Leja me nr. 05-351-86967</v>
      </c>
      <c r="L77" s="10" t="str">
        <f>HYPERLINK("https://drive.google.com/file/d/0Bxf6anvYj47HdEU2Z0Y5ZTB1WFU/view?usp=sharing","Situacioni")</f>
        <v>Situacioni</v>
      </c>
    </row>
    <row r="78" spans="1:12" ht="38.25" x14ac:dyDescent="0.2">
      <c r="A78" s="4">
        <v>72</v>
      </c>
      <c r="B78" s="5">
        <v>41775</v>
      </c>
      <c r="C78" s="6" t="s">
        <v>229</v>
      </c>
      <c r="D78" s="6" t="s">
        <v>230</v>
      </c>
      <c r="E78" s="6" t="s">
        <v>230</v>
      </c>
      <c r="F78" s="7" t="s">
        <v>30</v>
      </c>
      <c r="G78" s="55">
        <v>3796.66</v>
      </c>
      <c r="H78" s="49">
        <v>70065.77</v>
      </c>
      <c r="I78" s="6" t="s">
        <v>231</v>
      </c>
      <c r="J78" s="8" t="s">
        <v>18</v>
      </c>
      <c r="K78" s="9" t="str">
        <f>HYPERLINK("https://drive.google.com/file/d/0Bxf6anvYj47HM2xfUUZVVUc4ejQ/view?usp=sharing","Leja me nr. 05-351-23452")</f>
        <v>Leja me nr. 05-351-23452</v>
      </c>
      <c r="L78" s="9" t="str">
        <f>HYPERLINK("https://drive.google.com/file/d/0Bxf6anvYj47HRS1vdXpKcFpEa1E/view?usp=sharing","Situacioni")</f>
        <v>Situacioni</v>
      </c>
    </row>
    <row r="79" spans="1:12" ht="12.75" x14ac:dyDescent="0.2">
      <c r="A79" s="4">
        <v>73</v>
      </c>
      <c r="B79" s="5">
        <v>41773</v>
      </c>
      <c r="C79" s="6" t="s">
        <v>232</v>
      </c>
      <c r="D79" s="6" t="s">
        <v>233</v>
      </c>
      <c r="E79" s="19" t="s">
        <v>234</v>
      </c>
      <c r="F79" s="7" t="s">
        <v>144</v>
      </c>
      <c r="G79" s="56">
        <v>5291.8</v>
      </c>
      <c r="H79" s="47">
        <v>135311.45000000001</v>
      </c>
      <c r="I79" s="6" t="s">
        <v>235</v>
      </c>
      <c r="J79" s="8" t="s">
        <v>18</v>
      </c>
      <c r="K79" s="10" t="str">
        <f>HYPERLINK("https://drive.google.com/file/d/0Bxf6anvYj47HX1FGV3REV3RLU0k/view?usp=sharing","Leja me nr. 05-351-31437")</f>
        <v>Leja me nr. 05-351-31437</v>
      </c>
      <c r="L79" s="10" t="str">
        <f>HYPERLINK("https://drive.google.com/file/d/0Bxf6anvYj47HQ0ZQcUxja3pHeGc/view?usp=sharing","Situacioni")</f>
        <v>Situacioni</v>
      </c>
    </row>
    <row r="80" spans="1:12" ht="12.75" x14ac:dyDescent="0.2">
      <c r="A80" s="4">
        <v>74</v>
      </c>
      <c r="B80" s="5">
        <v>41773</v>
      </c>
      <c r="C80" s="6" t="s">
        <v>236</v>
      </c>
      <c r="D80" s="6" t="s">
        <v>236</v>
      </c>
      <c r="E80" s="6" t="s">
        <v>237</v>
      </c>
      <c r="F80" s="7" t="s">
        <v>238</v>
      </c>
      <c r="G80" s="55">
        <v>690.1</v>
      </c>
      <c r="H80" s="47">
        <v>9705.6</v>
      </c>
      <c r="I80" s="6" t="s">
        <v>54</v>
      </c>
      <c r="J80" s="8" t="s">
        <v>40</v>
      </c>
      <c r="K80" s="10" t="str">
        <f>HYPERLINK("https://drive.google.com/file/d/0Bxf6anvYj47HR0Zra28yLWU2TW8/view?usp=sharing","Leja me nr. 05-351-90860")</f>
        <v>Leja me nr. 05-351-90860</v>
      </c>
      <c r="L80" s="10" t="str">
        <f>HYPERLINK("https://drive.google.com/file/d/0Bxf6anvYj47HNVhEYzhNTEpLQ3M/view?usp=sharing","Situacioni")</f>
        <v>Situacioni</v>
      </c>
    </row>
    <row r="81" spans="1:12" ht="25.5" x14ac:dyDescent="0.2">
      <c r="A81" s="4">
        <v>75</v>
      </c>
      <c r="B81" s="5">
        <v>41767</v>
      </c>
      <c r="C81" s="6" t="s">
        <v>239</v>
      </c>
      <c r="D81" s="6" t="s">
        <v>239</v>
      </c>
      <c r="E81" s="6" t="s">
        <v>56</v>
      </c>
      <c r="F81" s="7" t="s">
        <v>240</v>
      </c>
      <c r="G81" s="55">
        <v>424.8</v>
      </c>
      <c r="H81" s="47">
        <v>7176</v>
      </c>
      <c r="I81" s="6" t="s">
        <v>241</v>
      </c>
      <c r="J81" s="8" t="s">
        <v>40</v>
      </c>
      <c r="K81" s="18" t="str">
        <f>HYPERLINK("https://drive.google.com/file/d/0Bxf6anvYj47HVGN1ZDk1Yk85ZHc/view?usp=sharing","Leja me nr. 05-351-107425")</f>
        <v>Leja me nr. 05-351-107425</v>
      </c>
      <c r="L81" s="18" t="str">
        <f>HYPERLINK("https://drive.google.com/file/d/0Bxf6anvYj47HT3ZQcTh6ZzMzb0U/view?usp=sharing","Situacioni")</f>
        <v>Situacioni</v>
      </c>
    </row>
    <row r="82" spans="1:12" ht="12.75" x14ac:dyDescent="0.2">
      <c r="A82" s="4">
        <v>76</v>
      </c>
      <c r="B82" s="5">
        <v>41761</v>
      </c>
      <c r="C82" s="6" t="s">
        <v>242</v>
      </c>
      <c r="D82" s="8" t="s">
        <v>134</v>
      </c>
      <c r="E82" s="6" t="s">
        <v>134</v>
      </c>
      <c r="F82" s="7" t="s">
        <v>30</v>
      </c>
      <c r="G82" s="55">
        <v>4860.37</v>
      </c>
      <c r="H82" s="47">
        <v>118247.23</v>
      </c>
      <c r="I82" s="6" t="s">
        <v>135</v>
      </c>
      <c r="J82" s="8" t="s">
        <v>18</v>
      </c>
      <c r="K82" s="10" t="str">
        <f>HYPERLINK("https://drive.google.com/file/d/0Bxf6anvYj47HZHlOS3BqN1F2OWs/view?usp=sharing","Leja me nr. 05-351-30145")</f>
        <v>Leja me nr. 05-351-30145</v>
      </c>
      <c r="L82" s="10" t="str">
        <f>HYPERLINK("https://drive.google.com/file/d/0Bxf6anvYj47Ha0pFc2lQc1hyYlE/view?usp=sharing","Situacioni")</f>
        <v>Situacioni</v>
      </c>
    </row>
    <row r="83" spans="1:12" ht="12.75" x14ac:dyDescent="0.2">
      <c r="A83" s="4">
        <v>77</v>
      </c>
      <c r="B83" s="5">
        <v>41757</v>
      </c>
      <c r="C83" s="6" t="s">
        <v>243</v>
      </c>
      <c r="D83" s="6" t="s">
        <v>243</v>
      </c>
      <c r="E83" s="6" t="s">
        <v>244</v>
      </c>
      <c r="F83" s="7" t="s">
        <v>57</v>
      </c>
      <c r="G83" s="55">
        <v>215.95</v>
      </c>
      <c r="H83" s="47">
        <v>2021.29</v>
      </c>
      <c r="I83" s="6" t="s">
        <v>58</v>
      </c>
      <c r="J83" s="8" t="s">
        <v>40</v>
      </c>
      <c r="K83" s="10" t="str">
        <f>HYPERLINK("https://drive.google.com/file/d/0Bxf6anvYj47HRmdoM1BDTGRmQnM/view?usp=sharing","Leja me nr. 05-351-90166")</f>
        <v>Leja me nr. 05-351-90166</v>
      </c>
      <c r="L83" s="10" t="str">
        <f>HYPERLINK("https://drive.google.com/file/d/0Bxf6anvYj47HY1N6M3NzZ2tfNG8/view?usp=sharing","Situacioni")</f>
        <v>Situacioni</v>
      </c>
    </row>
    <row r="84" spans="1:12" ht="51" x14ac:dyDescent="0.2">
      <c r="A84" s="4">
        <v>78</v>
      </c>
      <c r="B84" s="5">
        <v>41739</v>
      </c>
      <c r="C84" s="6" t="s">
        <v>245</v>
      </c>
      <c r="D84" s="8" t="s">
        <v>246</v>
      </c>
      <c r="E84" s="6" t="s">
        <v>206</v>
      </c>
      <c r="F84" s="7" t="s">
        <v>144</v>
      </c>
      <c r="G84" s="55">
        <v>10092.82</v>
      </c>
      <c r="H84" s="47">
        <v>142871.54</v>
      </c>
      <c r="I84" s="6" t="s">
        <v>247</v>
      </c>
      <c r="J84" s="8" t="s">
        <v>18</v>
      </c>
      <c r="K84" s="10" t="str">
        <f>HYPERLINK("https://drive.google.com/file/d/0Bxf6anvYj47HVDd0TnNzOWJ4M2s/view?usp=sharing","Leja me nr. 05-351-150235")</f>
        <v>Leja me nr. 05-351-150235</v>
      </c>
      <c r="L84" s="10" t="str">
        <f>HYPERLINK("https://drive.google.com/file/d/0Bxf6anvYj47HcmFub01VRk1JcUE/view?usp=sharing","Situacioni")</f>
        <v>Situacioni</v>
      </c>
    </row>
    <row r="85" spans="1:12" ht="25.5" x14ac:dyDescent="0.2">
      <c r="A85" s="4">
        <v>79</v>
      </c>
      <c r="B85" s="5">
        <v>41737</v>
      </c>
      <c r="C85" s="6" t="s">
        <v>248</v>
      </c>
      <c r="D85" s="6" t="s">
        <v>248</v>
      </c>
      <c r="E85" s="6" t="s">
        <v>56</v>
      </c>
      <c r="F85" s="7" t="s">
        <v>192</v>
      </c>
      <c r="G85" s="55">
        <v>447.39</v>
      </c>
      <c r="H85" s="47">
        <v>8136.6</v>
      </c>
      <c r="I85" s="6" t="s">
        <v>54</v>
      </c>
      <c r="J85" s="8" t="s">
        <v>40</v>
      </c>
      <c r="K85" s="10" t="str">
        <f>HYPERLINK("https://drive.google.com/file/d/0Bxf6anvYj47HOXRSZ3piWXYxdzg/view?usp=sharing","Leja me nr. 05-351-220939")</f>
        <v>Leja me nr. 05-351-220939</v>
      </c>
      <c r="L85" s="10" t="str">
        <f>HYPERLINK("https://drive.google.com/file/d/0Bxf6anvYj47HWjF6LTNQSjdCR1k/view?usp=sharing","Situacioni")</f>
        <v>Situacioni</v>
      </c>
    </row>
    <row r="86" spans="1:12" ht="12.75" x14ac:dyDescent="0.2">
      <c r="A86" s="4">
        <v>80</v>
      </c>
      <c r="B86" s="5">
        <v>41731</v>
      </c>
      <c r="C86" s="6" t="s">
        <v>249</v>
      </c>
      <c r="D86" s="6" t="s">
        <v>249</v>
      </c>
      <c r="E86" s="6" t="s">
        <v>127</v>
      </c>
      <c r="F86" s="7" t="s">
        <v>57</v>
      </c>
      <c r="G86" s="55">
        <v>324</v>
      </c>
      <c r="H86" s="47">
        <v>2761.32</v>
      </c>
      <c r="I86" s="6" t="s">
        <v>54</v>
      </c>
      <c r="J86" s="8" t="s">
        <v>40</v>
      </c>
      <c r="K86" s="10" t="str">
        <f>HYPERLINK("https://drive.google.com/file/d/0Bxf6anvYj47HRlRmU2MxMER6aE0/view?usp=sharing","Leja me nr. 05-351-32847")</f>
        <v>Leja me nr. 05-351-32847</v>
      </c>
      <c r="L86" s="10" t="str">
        <f>HYPERLINK("https://drive.google.com/file/d/0Bxf6anvYj47HcVgyZnowa3drU1k/view?usp=sharing","Situacioni")</f>
        <v>Situacioni</v>
      </c>
    </row>
    <row r="87" spans="1:12" ht="12.75" x14ac:dyDescent="0.2">
      <c r="A87" s="4">
        <v>81</v>
      </c>
      <c r="B87" s="5">
        <v>41731</v>
      </c>
      <c r="C87" s="6" t="s">
        <v>250</v>
      </c>
      <c r="D87" s="6" t="s">
        <v>250</v>
      </c>
      <c r="E87" s="6" t="s">
        <v>251</v>
      </c>
      <c r="F87" s="7" t="s">
        <v>238</v>
      </c>
      <c r="G87" s="55">
        <v>333.3</v>
      </c>
      <c r="H87" s="47">
        <v>3119.69</v>
      </c>
      <c r="I87" s="6" t="s">
        <v>241</v>
      </c>
      <c r="J87" s="8" t="s">
        <v>40</v>
      </c>
      <c r="K87" s="10" t="str">
        <f>HYPERLINK("https://drive.google.com/file/d/0Bxf6anvYj47HVnVFOWpMZThhc28/view?usp=sharing","Leja me nr. 05-351-230345")</f>
        <v>Leja me nr. 05-351-230345</v>
      </c>
      <c r="L87" s="10" t="str">
        <f>HYPERLINK("https://drive.google.com/file/d/0Bxf6anvYj47HTG5WOUJXbEFtbEE/view?usp=sharing","Situacioni")</f>
        <v>Situacioni</v>
      </c>
    </row>
    <row r="88" spans="1:12" ht="25.5" x14ac:dyDescent="0.2">
      <c r="A88" s="38">
        <v>82</v>
      </c>
      <c r="B88" s="23">
        <v>41731</v>
      </c>
      <c r="C88" s="24" t="s">
        <v>252</v>
      </c>
      <c r="D88" s="24" t="s">
        <v>252</v>
      </c>
      <c r="E88" s="24" t="s">
        <v>56</v>
      </c>
      <c r="F88" s="26" t="s">
        <v>57</v>
      </c>
      <c r="G88" s="60">
        <v>273.89</v>
      </c>
      <c r="H88" s="50">
        <v>2425.0700000000002</v>
      </c>
      <c r="I88" s="24" t="s">
        <v>54</v>
      </c>
      <c r="J88" s="25" t="s">
        <v>40</v>
      </c>
      <c r="K88" s="39" t="str">
        <f>HYPERLINK("https://drive.google.com/file/d/0Bxf6anvYj47HSnY0ckE3b2pweVE/view?usp=sharing","Leja me nr. 05-351-66381")</f>
        <v>Leja me nr. 05-351-66381</v>
      </c>
      <c r="L88" s="39" t="str">
        <f>HYPERLINK("https://drive.google.com/file/d/0Bxf6anvYj47HS0E0SjZDOFdoZ0U/view?usp=sharing","Situacioni")</f>
        <v>Situacioni</v>
      </c>
    </row>
    <row r="89" spans="1:12" ht="25.5" x14ac:dyDescent="0.2">
      <c r="A89" s="40">
        <v>83</v>
      </c>
      <c r="B89" s="41">
        <v>41724</v>
      </c>
      <c r="C89" s="42" t="s">
        <v>253</v>
      </c>
      <c r="D89" s="43" t="s">
        <v>254</v>
      </c>
      <c r="E89" s="42" t="s">
        <v>255</v>
      </c>
      <c r="F89" s="44" t="s">
        <v>30</v>
      </c>
      <c r="G89" s="61">
        <v>10058.35</v>
      </c>
      <c r="H89" s="51">
        <v>223412.77</v>
      </c>
      <c r="I89" s="42" t="s">
        <v>167</v>
      </c>
      <c r="J89" s="43" t="s">
        <v>18</v>
      </c>
      <c r="K89" s="45" t="str">
        <f>HYPERLINK("https://drive.google.com/file/d/0Bxf6anvYj47HQm1uQkhNQmFJU1k/view?usp=sharing","Leja me nr. 05-351-313")</f>
        <v>Leja me nr. 05-351-313</v>
      </c>
      <c r="L89" s="45" t="str">
        <f>HYPERLINK("https://drive.google.com/file/d/0Bxf6anvYj47HMDB0a2NhSU5nWXc/view?usp=sharing","Situacioni")</f>
        <v>Situacioni</v>
      </c>
    </row>
    <row r="91" spans="1:12" ht="15.75" customHeight="1" x14ac:dyDescent="0.25">
      <c r="F91" s="52" t="s">
        <v>257</v>
      </c>
      <c r="G91" s="53">
        <f>SUM(G7:G89)</f>
        <v>228882.82300000003</v>
      </c>
      <c r="H91" s="54">
        <f>SUM(H7:H89)</f>
        <v>3994999.24</v>
      </c>
    </row>
  </sheetData>
  <autoFilter ref="B6:L89"/>
  <mergeCells count="5">
    <mergeCell ref="K1:L5"/>
    <mergeCell ref="A4:J4"/>
    <mergeCell ref="A3:J3"/>
    <mergeCell ref="A5:J5"/>
    <mergeCell ref="A1:J2"/>
  </mergeCells>
  <hyperlinks>
    <hyperlink ref="A5" r:id="rId1" display="https://docs.google.com/spreadsheets/d/1dMRuDmL3Iv2V88LZhqIP9as68fP6t3ojO5GrE9daMpk/pubhtml?gid=702960368&amp;single=true"/>
    <hyperlink ref="K7" r:id="rId2" display="https://drive.google.com/file/d/0Bxf6anvYj47HUUxhY3lPMFNOeU0/view?usp=sharing"/>
    <hyperlink ref="L7" r:id="rId3" display="https://drive.google.com/file/d/0Bxf6anvYj47HMmdaVExjTm9Ka2M/view?usp=sharing"/>
    <hyperlink ref="K8" r:id="rId4" display="https://drive.google.com/file/d/0Bxf6anvYj47HQU1fcm14LWxkMDQ/view?usp=sharing"/>
    <hyperlink ref="L8" r:id="rId5" display="https://drive.google.com/file/d/0Bxf6anvYj47HZ09MTklLR19qNlE/view?usp=sharing"/>
    <hyperlink ref="K9" r:id="rId6" display="https://drive.google.com/file/d/0Bxf6anvYj47HRUItc2d0MkFVRUE/view?usp=sharing"/>
    <hyperlink ref="L9" r:id="rId7" display="https://drive.google.com/file/d/0Bxf6anvYj47HT1QwMWtmY3VBZW8/view?usp=sharing"/>
    <hyperlink ref="K10" r:id="rId8" display="https://drive.google.com/file/d/0Bxf6anvYj47HeFpBZm1HZEFjMDA/view?usp=sharing"/>
    <hyperlink ref="L10" r:id="rId9" display="https://drive.google.com/file/d/0Bxf6anvYj47HNkZ6T1hDQ24tTnc/view?usp=sharing"/>
    <hyperlink ref="K11" r:id="rId10" display="https://drive.google.com/file/d/0Bxf6anvYj47HYzMtbU43Q1JReTQ/view?usp=sharing"/>
    <hyperlink ref="L11" r:id="rId11" display="https://drive.google.com/file/d/0Bxf6anvYj47HdnJ0TTJmU2o2S2M/view?usp=sharing"/>
    <hyperlink ref="K12" r:id="rId12" display="https://drive.google.com/file/d/0Bxf6anvYj47HWVV3TVNRVXJpVTA/view?usp=sharing"/>
    <hyperlink ref="L12" r:id="rId13" display="https://drive.google.com/file/d/0Bxf6anvYj47HZ0pIY01KUEJfUGM/view?usp=sharing"/>
    <hyperlink ref="K13" r:id="rId14" display="https://drive.google.com/file/d/0Bxf6anvYj47HMTlwT24xUlJwM0U/view?usp=sharing"/>
    <hyperlink ref="L13" r:id="rId15" display="https://drive.google.com/file/d/0Bxf6anvYj47HcWZremM0UWx5bTQ/view?usp=sharing"/>
    <hyperlink ref="K14" r:id="rId16" display="https://drive.google.com/file/d/0Bxf6anvYj47HLUdZcGQyMElGbWM/view?usp=sharing"/>
    <hyperlink ref="L14" r:id="rId17" display="https://drive.google.com/file/d/0Bxf6anvYj47HeDFhenduMTZtalU/view?usp=sharing"/>
    <hyperlink ref="K15" r:id="rId18" display="https://drive.google.com/file/d/0Bxf6anvYj47HRDVtVFUzSUVLaWc/view?usp=sharing"/>
    <hyperlink ref="L15" r:id="rId19" display="https://drive.google.com/file/d/0Bxf6anvYj47HYWhjTmM3MjR1OFE/view?usp=sharing"/>
    <hyperlink ref="K16" r:id="rId20" display="https://drive.google.com/file/d/0Bxf6anvYj47HOTA0cWVGU09ILVU/view?usp=sharing"/>
    <hyperlink ref="L16" r:id="rId21" display="https://drive.google.com/file/d/0Bxf6anvYj47HT3l4MC1IdUFqcTg/view?usp=sharing"/>
    <hyperlink ref="K17" r:id="rId22" display="https://drive.google.com/file/d/0Bxf6anvYj47HZjdiZEhCd2dxQTQ/view?usp=sharing"/>
    <hyperlink ref="L17" r:id="rId23" display="https://drive.google.com/file/d/0Bxf6anvYj47HYlRVb3lEUEYydDA/view?usp=sharing"/>
    <hyperlink ref="K18" r:id="rId24" display="https://drive.google.com/file/d/0Bxf6anvYj47HNWY5TUFTNVlzV1E/view?usp=sharing"/>
    <hyperlink ref="L18" r:id="rId25" display="https://drive.google.com/file/d/0Bxf6anvYj47HNFhIMVEtNUVjMUU/view?usp=sharing"/>
    <hyperlink ref="K19" r:id="rId26" display="https://drive.google.com/file/d/0Bxf6anvYj47HUzZ2azR3M1J0Q2M/view?usp=sharing"/>
    <hyperlink ref="L19" r:id="rId27" display="https://drive.google.com/file/d/0Bxf6anvYj47HYzZTOWlFSDVTOG8/view?usp=sharing"/>
    <hyperlink ref="K20" r:id="rId28" display="https://drive.google.com/file/d/0Bxf6anvYj47HczF3U3RXdHp4ODQ/view?usp=sharing"/>
    <hyperlink ref="L20" r:id="rId29" display="https://drive.google.com/file/d/0Bxf6anvYj47HcEFwQTNGN085Q1U/view?usp=sharing"/>
    <hyperlink ref="K21" r:id="rId30" display="https://drive.google.com/file/d/0Bxf6anvYj47HeXFhVE9XdjQyME0/view?usp=sharing"/>
    <hyperlink ref="L21" r:id="rId31" display="https://drive.google.com/file/d/0Bxf6anvYj47HQnJXbHM2MURQblk/view?usp=sharing"/>
    <hyperlink ref="K22" r:id="rId32" display="https://drive.google.com/file/d/0Bxf6anvYj47HeTY2Q1RmRUFvOU0/view?usp=sharing"/>
    <hyperlink ref="L22" r:id="rId33" display="https://drive.google.com/file/d/0Bxf6anvYj47HQWVoS0gzTmNTSzQ/view?usp=sharing"/>
    <hyperlink ref="K23" r:id="rId34" display="https://drive.google.com/file/d/0Bxf6anvYj47HNTE1YzhCVHl4Tkk/view?usp=sharing"/>
    <hyperlink ref="L23" r:id="rId35" display="https://drive.google.com/file/d/0Bxf6anvYj47HZzd1ZEhZbUJ1UTg/view?usp=sharing"/>
    <hyperlink ref="K24" r:id="rId36" display="https://drive.google.com/file/d/0Bxf6anvYj47HUVFvX1pNSHEtdFE/view?usp=sharing"/>
    <hyperlink ref="L24" r:id="rId37" display="https://drive.google.com/file/d/0Bxf6anvYj47HQnpSMExGNmhvNXM/view?usp=sharing"/>
    <hyperlink ref="K25" r:id="rId38" display="https://drive.google.com/file/d/0Bxf6anvYj47HendQZXh2cDZzVVU/view?usp=sharing"/>
    <hyperlink ref="L25" r:id="rId39" display="https://drive.google.com/file/d/0Bxf6anvYj47HdDItdC1aM0gzNkE/view?usp=sharing"/>
    <hyperlink ref="K26" r:id="rId40" display="https://drive.google.com/file/d/0Bxf6anvYj47HLVFOTVg0WVVuNnM/view?usp=sharing"/>
    <hyperlink ref="L26" r:id="rId41" display="https://drive.google.com/file/d/0Bxf6anvYj47HU3ZyUVNCVjdvTWc/view?usp=sharing"/>
    <hyperlink ref="K27" r:id="rId42" display="https://drive.google.com/file/d/0Bxf6anvYj47HTTB6WVlkUmVCR3c/view?usp=sharing"/>
    <hyperlink ref="L27" r:id="rId43" display="https://drive.google.com/file/d/0Bxf6anvYj47HVE9DZGJ3aG1VeGs/view?usp=sharing"/>
    <hyperlink ref="K28" r:id="rId44" display="https://drive.google.com/file/d/0Bxf6anvYj47HajBLcFZWanE1TGs/view?usp=sharing"/>
    <hyperlink ref="L28" r:id="rId45" display="https://drive.google.com/file/d/0Bxf6anvYj47HajBLcFZWanE1TGs/view?usp=sharing"/>
    <hyperlink ref="K29" r:id="rId46" display="https://drive.google.com/file/d/0Bxf6anvYj47HaXNCTFdHNGNxb0U/view?usp=sharing"/>
    <hyperlink ref="L29" r:id="rId47" display="https://drive.google.com/file/d/0Bxf6anvYj47HS1ppb0JwWE5xNTg/view?usp=sharing"/>
    <hyperlink ref="K30" r:id="rId48" display="https://drive.google.com/file/d/0Bxf6anvYj47HQkQ5TE1reTNyU28/view?usp=sharing"/>
    <hyperlink ref="L30" r:id="rId49" display="https://drive.google.com/file/d/0Bxf6anvYj47HWEg4eEozdEJRQTA/view?usp=sharing"/>
    <hyperlink ref="K31" r:id="rId50" display="https://drive.google.com/file/d/0Bxf6anvYj47HSkxwS0U1TW8wWEU/view?usp=sharing"/>
    <hyperlink ref="L31" r:id="rId51" display="https://drive.google.com/file/d/0Bxf6anvYj47HYWp0RzV4Z2pYXzA/view?usp=sharing"/>
    <hyperlink ref="K32" r:id="rId52" display="https://drive.google.com/file/d/0Bxf6anvYj47Hcm16SEhvSjBYMmM/view?usp=sharing"/>
    <hyperlink ref="L32" r:id="rId53" display="https://drive.google.com/file/d/0Bxf6anvYj47HVThoR0NPRTI0dU0/view?usp=sharing"/>
    <hyperlink ref="K33" r:id="rId54" display="https://drive.google.com/file/d/0Bxf6anvYj47HN1ZhR0pqbWNsTU0/view?usp=sharing"/>
    <hyperlink ref="L33" r:id="rId55" display="https://drive.google.com/file/d/0Bxf6anvYj47HUHVCSlhNZXdpNWs/view?usp=sharing"/>
    <hyperlink ref="K34" r:id="rId56" display="https://drive.google.com/file/d/0Bxf6anvYj47HN3NUcDhRbmxXVm8/view?usp=sharing"/>
    <hyperlink ref="L34" r:id="rId57" display="https://drive.google.com/file/d/0Bxf6anvYj47HNnFQdlpaZVJ2dkU/view?usp=sharing"/>
    <hyperlink ref="K35" r:id="rId58" display="https://drive.google.com/file/d/0Bxf6anvYj47HWkRPRjFveHlfQ1k/view?usp=sharing"/>
    <hyperlink ref="L35" r:id="rId59" display="https://drive.google.com/file/d/0Bxf6anvYj47HQ1loaUhkblRMQU0/view?usp=sharing"/>
    <hyperlink ref="K36" r:id="rId60" display="https://drive.google.com/file/d/0Bxf6anvYj47HWGJieFFFdEY0U0U/view?usp=sharing"/>
    <hyperlink ref="L36" r:id="rId61" display="https://drive.google.com/file/d/0Bxf6anvYj47HRXpmbHc5OTQ1eUk/view?usp=sharing"/>
    <hyperlink ref="K37" r:id="rId62" display="https://drive.google.com/file/d/0Bxf6anvYj47HcURDSUM1bWU5bDg/view?usp=sharing"/>
    <hyperlink ref="L37" r:id="rId63" display="https://drive.google.com/file/d/0Bxf6anvYj47HaWFQZ0FYTVBfOVk/view?usp=sharing"/>
    <hyperlink ref="K38" r:id="rId64" display="https://drive.google.com/file/d/0Bxf6anvYj47HbFl5bzdaczdDYWs/view?usp=sharing"/>
    <hyperlink ref="L38" r:id="rId65" display="https://drive.google.com/file/d/0Bxf6anvYj47HWmtPNWdHcF8wOXc/view?usp=sharing"/>
    <hyperlink ref="K39" r:id="rId66" display="https://drive.google.com/file/d/0Bxf6anvYj47HRHlHV2d6WXU4Z3M/view?usp=sharing"/>
    <hyperlink ref="L39" r:id="rId67" display="https://drive.google.com/file/d/0Bxf6anvYj47HZ1J6M3NWZFVvSEU/view?usp=sharing"/>
    <hyperlink ref="K40" r:id="rId68" display="https://drive.google.com/file/d/0Bxf6anvYj47HZjBSR2RDSUh4c0U/view?usp=sharing"/>
    <hyperlink ref="L40" r:id="rId69" display="https://drive.google.com/file/d/0Bxf6anvYj47HM2FmaU5iOGpKMkU/view?usp=sharing"/>
    <hyperlink ref="K41" r:id="rId70" display="https://drive.google.com/file/d/0Bxf6anvYj47HRzBPVnRBUWVyNVU/view?usp=sharing"/>
    <hyperlink ref="L41" r:id="rId71" display="https://drive.google.com/file/d/0Bxf6anvYj47HRnNUTzdVTFMySFE/view?usp=sharing"/>
    <hyperlink ref="K42" r:id="rId72" display="https://drive.google.com/file/d/0Bxf6anvYj47HeVV1OFhyaGF5bGc/view?usp=sharing"/>
    <hyperlink ref="L42" r:id="rId73" display="https://drive.google.com/file/d/0Bxf6anvYj47HUzJMdGo0YWt5eVk/view?usp=sharing"/>
    <hyperlink ref="K43" r:id="rId74" display="https://drive.google.com/file/d/0Bxf6anvYj47HY1htUi1oUDMtVkU/view?usp=sharing"/>
    <hyperlink ref="L43" r:id="rId75" display="https://drive.google.com/file/d/0Bxf6anvYj47HeHY5eXNQM3hLbHM/view?usp=sharing"/>
    <hyperlink ref="K44" r:id="rId76" display="https://drive.google.com/file/d/0Bxf6anvYj47HSG5SOGoxMlFrOGc/view?usp=sharing"/>
    <hyperlink ref="L44" r:id="rId77" display="https://drive.google.com/file/d/0Bxf6anvYj47Hd3dzUWR2OGFXVHc/view?usp=sharing"/>
    <hyperlink ref="K45" r:id="rId78" display="https://drive.google.com/file/d/0Bxf6anvYj47HLVhxUlFlNGxmSnM/view?usp=sharing"/>
    <hyperlink ref="L45" r:id="rId79" display="https://drive.google.com/file/d/0Bxf6anvYj47HRzgxYmJJTWJHb3c/view?usp=sharing"/>
    <hyperlink ref="K46" r:id="rId80" display="https://drive.google.com/file/d/0Bxf6anvYj47HS3BhRTVKcjRJY3M/view?usp=sharing"/>
    <hyperlink ref="L46" r:id="rId81" display="https://drive.google.com/file/d/0Bxf6anvYj47HSDRubU9hcXdEQTA/view?usp=sharing"/>
    <hyperlink ref="K47" r:id="rId82" display="https://drive.google.com/file/d/0Bxf6anvYj47HUzJTRVFLV29yVEU/view?usp=sharing"/>
    <hyperlink ref="L47" r:id="rId83" display="https://drive.google.com/file/d/0Bxf6anvYj47HZzFHMk1uQ2NzOUk/view?usp=sharing"/>
    <hyperlink ref="K48" r:id="rId84" display="https://drive.google.com/file/d/0Bxf6anvYj47HVk5YYjlZSmtwbGs/view?usp=sharing"/>
    <hyperlink ref="L48" r:id="rId85" display="https://drive.google.com/file/d/0Bxf6anvYj47HXzVsWWp1U1VQQms/view?usp=sharing"/>
    <hyperlink ref="K49" r:id="rId86" display="https://drive.google.com/file/d/0Bxf6anvYj47HbndFZ3RfazlzbDA/view?usp=sharing"/>
    <hyperlink ref="L49" r:id="rId87" display="https://drive.google.com/file/d/0Bxf6anvYj47Hd0JnR0tEbVNWcmc/view?usp=sharing"/>
    <hyperlink ref="K50" r:id="rId88" display="https://drive.google.com/file/d/0Bxf6anvYj47Ha1UyYzJ6MjhpSWc/view?usp=sharing"/>
    <hyperlink ref="L50" r:id="rId89" display="https://drive.google.com/file/d/0Bxf6anvYj47HSWNCWmU1cHpTVms/view?usp=sharing"/>
    <hyperlink ref="K51" r:id="rId90" display="https://drive.google.com/file/d/0Bxf6anvYj47HVmpVdXdOQzJ1OUU/view?usp=sharing"/>
    <hyperlink ref="L51" r:id="rId91" display="https://drive.google.com/file/d/0Bxf6anvYj47HLUd5RTdidVQzaXM/view?usp=sharing"/>
    <hyperlink ref="K52" r:id="rId92" display="https://drive.google.com/file/d/0Bxf6anvYj47HYUlvaC1Ga0FyVlk/view?usp=sharing"/>
    <hyperlink ref="L52" r:id="rId93" display="https://drive.google.com/file/d/0Bxf6anvYj47HRFQ3VF9EZll4TVE/view?usp=sharing"/>
    <hyperlink ref="K53" r:id="rId94" display="https://drive.google.com/file/d/0Bxf6anvYj47Hcm5KVkFfclZNVVk/view?usp=sharing"/>
    <hyperlink ref="L53" r:id="rId95" display="https://drive.google.com/file/d/0Bxf6anvYj47HRXhrZUNmMm4taGc/view?usp=sharing"/>
    <hyperlink ref="K54" r:id="rId96" display="https://drive.google.com/file/d/0Bxf6anvYj47HSEdyNklmdzBUN2M/view?usp=sharing"/>
    <hyperlink ref="L54" r:id="rId97" display="https://drive.google.com/file/d/0Bxf6anvYj47HZXBlbjF1QmYzU1E/view?usp=sharing"/>
    <hyperlink ref="K55" r:id="rId98" display="https://drive.google.com/file/d/0Bxf6anvYj47HNFE3UUV1bzZuS3c/view?usp=sharing"/>
    <hyperlink ref="L55" r:id="rId99" display="https://drive.google.com/file/d/0Bxf6anvYj47HOUl6cEdUUmlKTWM/view?usp=sharing"/>
    <hyperlink ref="K56" r:id="rId100" display="https://drive.google.com/file/d/0Bxf6anvYj47HUVd5VE9BNXVITlk/view?usp=sharing"/>
    <hyperlink ref="L56" r:id="rId101" display="https://drive.google.com/file/d/0Bxf6anvYj47HQzg2SkNWeWwtYVk/view?usp=sharing"/>
    <hyperlink ref="K57" r:id="rId102" display="https://drive.google.com/file/d/0Bxf6anvYj47HZHlVR2U4RUk2VjA/view?usp=sharing"/>
    <hyperlink ref="L57" r:id="rId103" display="https://drive.google.com/file/d/0Bxf6anvYj47HcGJsYVpyY2YwdW8/view?usp=sharing"/>
    <hyperlink ref="K58" r:id="rId104" display="https://drive.google.com/file/d/0Bxf6anvYj47HWEdQN0lhXzhHNVk/view?usp=sharing"/>
    <hyperlink ref="L58" r:id="rId105" display="https://drive.google.com/file/d/0Bxf6anvYj47HSXN3RWdWaE5sUkU/view?usp=sharing"/>
    <hyperlink ref="K59" r:id="rId106" display="https://drive.google.com/file/d/0Bxf6anvYj47HYU5hendJUGc0c3M/view?usp=sharing"/>
    <hyperlink ref="L59" r:id="rId107" display="https://drive.google.com/file/d/0Bxf6anvYj47HbjVUWURwd2IxSW8/view?usp=sharing"/>
    <hyperlink ref="K60" r:id="rId108" display="https://drive.google.com/file/d/0Bxf6anvYj47Ha1A0ZTBoOW1RU0k/view?usp=sharing"/>
    <hyperlink ref="L60" r:id="rId109" display="https://drive.google.com/file/d/0Bxf6anvYj47HdkpYSE5TeG55N00/view?usp=sharing"/>
    <hyperlink ref="K61" r:id="rId110" display="https://drive.google.com/file/d/0Bxf6anvYj47HZExHb3MxaVJob1k/view?usp=sharing"/>
    <hyperlink ref="L61" r:id="rId111" display="https://drive.google.com/file/d/0Bxf6anvYj47HaEFnX0RtRnF1TEE/view?usp=sharing"/>
    <hyperlink ref="K62" r:id="rId112" display="https://drive.google.com/file/d/0Bxf6anvYj47HdG16Z2RXRFdxWFk/view?usp=sharing"/>
    <hyperlink ref="L62" r:id="rId113" display="https://drive.google.com/file/d/0Bxf6anvYj47HT3JNNXlmYkZvNzQ/view?usp=sharing"/>
    <hyperlink ref="K63" r:id="rId114" display="https://drive.google.com/file/d/0Bxf6anvYj47HNXhSTU1NRDJrSjQ/view?usp=sharing"/>
    <hyperlink ref="L63" r:id="rId115" display="https://drive.google.com/file/d/0Bxf6anvYj47HbHZSYXB1RXpOWVE/view?usp=sharing"/>
    <hyperlink ref="K64" r:id="rId116" display="https://drive.google.com/file/d/0Bxf6anvYj47Ham14dXdEN29rOVE/view?usp=sharing"/>
    <hyperlink ref="L64" r:id="rId117" display="https://drive.google.com/file/d/0Bxf6anvYj47HQU5UUF85d2FsREE/view?usp=sharing"/>
    <hyperlink ref="K65" r:id="rId118" display="https://drive.google.com/file/d/0Bxf6anvYj47HcnJoRnZPVjNNQjQ/view?usp=sharing"/>
    <hyperlink ref="L65" r:id="rId119" display="https://drive.google.com/file/d/0Bxf6anvYj47HZ2N0YUZhUlc2dUk/view?usp=sharing"/>
    <hyperlink ref="K66" r:id="rId120" display="https://drive.google.com/file/d/0Bxf6anvYj47HanRUVGE5WGZ0VUk/view?usp=sharing"/>
    <hyperlink ref="L66" r:id="rId121" display="https://drive.google.com/file/d/0Bxf6anvYj47HYVQ1a2pLVDdaeGs/view?usp=sharing"/>
    <hyperlink ref="K67" r:id="rId122" display="https://drive.google.com/file/d/0Bxf6anvYj47HaVlnV1g5Sml5ZVU/view?usp=sharing"/>
    <hyperlink ref="L67" r:id="rId123" display="https://drive.google.com/file/d/0Bxf6anvYj47HSk5XblBJT0ZJZlk/view?usp=sharing"/>
    <hyperlink ref="K68" r:id="rId124" display="https://drive.google.com/file/d/0Bxf6anvYj47HVzZFN3dNM011UjA/view?usp=sharing"/>
    <hyperlink ref="L68" r:id="rId125" display="https://drive.google.com/file/d/0Bxf6anvYj47HbUtoRVJ6M1ZsYjg/view?usp=sharing"/>
    <hyperlink ref="K69" r:id="rId126" display="https://drive.google.com/file/d/0Bxf6anvYj47HQmJhYm82ZW9rQzg/view?usp=sharing"/>
    <hyperlink ref="L69" r:id="rId127" display="https://drive.google.com/file/d/0Bxf6anvYj47HM2pqa2MzWTlER1E/view?usp=sharing"/>
    <hyperlink ref="K70" r:id="rId128" display="https://drive.google.com/file/d/0Bxf6anvYj47HWlM4d3NLOVRDTk0/view?usp=sharing"/>
    <hyperlink ref="L70" r:id="rId129" display="https://drive.google.com/file/d/0Bxf6anvYj47HazBSalMzeHlzTHc/view?usp=sharing"/>
    <hyperlink ref="K71" r:id="rId130" display="https://drive.google.com/file/d/0Bxf6anvYj47HQy03RkUtaEhEM0E/view?usp=sharing"/>
    <hyperlink ref="L71" r:id="rId131" display="https://drive.google.com/file/d/0Bxf6anvYj47HakltMzFUM3lOUk0/view?usp=sharing"/>
    <hyperlink ref="K72" r:id="rId132" display="https://drive.google.com/file/d/0Bxf6anvYj47HcHJVdW5BcTZQU28/view?usp=sharing"/>
    <hyperlink ref="L72" r:id="rId133" display="https://drive.google.com/file/d/0Bxf6anvYj47HSko3MGtXN0ZQZWs/view?usp=sharing"/>
    <hyperlink ref="K73" r:id="rId134" display="https://drive.google.com/file/d/0Bxf6anvYj47HTlhUQ1lFWGhLSjA/view?usp=sharing"/>
    <hyperlink ref="L73" r:id="rId135" display="https://drive.google.com/file/d/0Bxf6anvYj47HVWM2ckJyVlpCWkU/view?usp=sharing"/>
    <hyperlink ref="K74" r:id="rId136" display="https://drive.google.com/file/d/0Bxf6anvYj47HeF9WTTNrcFZ5MGM/view?usp=sharing"/>
    <hyperlink ref="L74" r:id="rId137" display="https://drive.google.com/file/d/0Bxf6anvYj47HVXhfczhnanpUWm8/view?usp=sharing"/>
    <hyperlink ref="K75" r:id="rId138" display="https://drive.google.com/file/d/0Bxf6anvYj47HLUxrSEw2R3VaWVE/view?usp=sharing"/>
    <hyperlink ref="L75" r:id="rId139" display="https://drive.google.com/file/d/0Bxf6anvYj47HVEhmdmdKdVhNdmc/view?usp=sharing"/>
    <hyperlink ref="K76" r:id="rId140" display="https://drive.google.com/file/d/0Bxf6anvYj47HZ0NSZElXMDhyVm8/view?usp=sharing"/>
    <hyperlink ref="L76" r:id="rId141" display="https://drive.google.com/file/d/0Bxf6anvYj47HSHZHU3VXRklLb3c/view?usp=sharing"/>
    <hyperlink ref="K77" r:id="rId142" display="https://drive.google.com/file/d/0Bxf6anvYj47HeGZld3dyNUxWZzg/view?usp=sharing"/>
    <hyperlink ref="L77" r:id="rId143" display="https://drive.google.com/file/d/0Bxf6anvYj47HdEU2Z0Y5ZTB1WFU/view?usp=sharing"/>
    <hyperlink ref="K78" r:id="rId144" display="https://drive.google.com/file/d/0Bxf6anvYj47HM2xfUUZVVUc4ejQ/view?usp=sharing"/>
    <hyperlink ref="L78" r:id="rId145" display="https://drive.google.com/file/d/0Bxf6anvYj47HRS1vdXpKcFpEa1E/view?usp=sharing"/>
    <hyperlink ref="K79" r:id="rId146" display="https://drive.google.com/file/d/0Bxf6anvYj47HX1FGV3REV3RLU0k/view?usp=sharing"/>
    <hyperlink ref="L79" r:id="rId147" display="https://drive.google.com/file/d/0Bxf6anvYj47HQ0ZQcUxja3pHeGc/view?usp=sharing"/>
    <hyperlink ref="K80" r:id="rId148" display="https://drive.google.com/file/d/0Bxf6anvYj47HR0Zra28yLWU2TW8/view?usp=sharing"/>
    <hyperlink ref="L80" r:id="rId149" display="https://drive.google.com/file/d/0Bxf6anvYj47HNVhEYzhNTEpLQ3M/view?usp=sharing"/>
    <hyperlink ref="K81" r:id="rId150" display="https://drive.google.com/file/d/0Bxf6anvYj47HVGN1ZDk1Yk85ZHc/view?usp=sharing"/>
    <hyperlink ref="L81" r:id="rId151" display="https://drive.google.com/file/d/0Bxf6anvYj47HT3ZQcTh6ZzMzb0U/view?usp=sharing"/>
    <hyperlink ref="K82" r:id="rId152" display="https://drive.google.com/file/d/0Bxf6anvYj47HZHlOS3BqN1F2OWs/view?usp=sharing"/>
    <hyperlink ref="L82" r:id="rId153" display="https://drive.google.com/file/d/0Bxf6anvYj47Ha0pFc2lQc1hyYlE/view?usp=sharing"/>
    <hyperlink ref="K83" r:id="rId154" display="https://drive.google.com/file/d/0Bxf6anvYj47HRmdoM1BDTGRmQnM/view?usp=sharing"/>
    <hyperlink ref="L83" r:id="rId155" display="https://drive.google.com/file/d/0Bxf6anvYj47HY1N6M3NzZ2tfNG8/view?usp=sharing"/>
    <hyperlink ref="K84" r:id="rId156" display="https://drive.google.com/file/d/0Bxf6anvYj47HVDd0TnNzOWJ4M2s/view?usp=sharing"/>
    <hyperlink ref="L84" r:id="rId157" display="https://drive.google.com/file/d/0Bxf6anvYj47HcmFub01VRk1JcUE/view?usp=sharing"/>
    <hyperlink ref="K85" r:id="rId158" display="https://drive.google.com/file/d/0Bxf6anvYj47HOXRSZ3piWXYxdzg/view?usp=sharing"/>
    <hyperlink ref="L85" r:id="rId159" display="https://drive.google.com/file/d/0Bxf6anvYj47HWjF6LTNQSjdCR1k/view?usp=sharing"/>
    <hyperlink ref="K86" r:id="rId160" display="https://drive.google.com/file/d/0Bxf6anvYj47HRlRmU2MxMER6aE0/view?usp=sharing"/>
    <hyperlink ref="L86" r:id="rId161" display="https://drive.google.com/file/d/0Bxf6anvYj47HcVgyZnowa3drU1k/view?usp=sharing"/>
    <hyperlink ref="K87" r:id="rId162" display="https://drive.google.com/file/d/0Bxf6anvYj47HVnVFOWpMZThhc28/view?usp=sharing"/>
    <hyperlink ref="L87" r:id="rId163" display="https://drive.google.com/file/d/0Bxf6anvYj47HTG5WOUJXbEFtbEE/view?usp=sharing"/>
    <hyperlink ref="K88" r:id="rId164" display="https://drive.google.com/file/d/0Bxf6anvYj47HSnY0ckE3b2pweVE/view?usp=sharing"/>
    <hyperlink ref="L88" r:id="rId165" display="https://drive.google.com/file/d/0Bxf6anvYj47HS0E0SjZDOFdoZ0U/view?usp=sharing"/>
    <hyperlink ref="K89" r:id="rId166" display="https://drive.google.com/file/d/0Bxf6anvYj47HQm1uQkhNQmFJU1k/view?usp=sharing"/>
    <hyperlink ref="L89" r:id="rId167" display="https://drive.google.com/file/d/0Bxf6anvYj47HMDB0a2NhSU5nWXc/view?usp=sharing"/>
  </hyperlinks>
  <pageMargins left="0.7" right="0.7" top="0.75" bottom="0.75" header="0.3" footer="0.3"/>
  <pageSetup paperSize="9" orientation="portrait" verticalDpi="0" r:id="rId168"/>
  <drawing r:id="rId1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e lejeve të lëshuara për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Albion n. Rexhepi</dc:creator>
  <cp:lastModifiedBy>Albion n. Rexhepi</cp:lastModifiedBy>
  <dcterms:created xsi:type="dcterms:W3CDTF">2016-06-06T12:20:59Z</dcterms:created>
  <dcterms:modified xsi:type="dcterms:W3CDTF">2016-06-06T12:20:59Z</dcterms:modified>
</cp:coreProperties>
</file>